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2 LUT Team\Development Plan\LP Review\06 Proposed Submission\5. Consultation material\Website\Documents for the website\"/>
    </mc:Choice>
  </mc:AlternateContent>
  <xr:revisionPtr revIDLastSave="0" documentId="13_ncr:1_{32CE5B17-EC7B-4D8F-BB9A-71F739AA823A}" xr6:coauthVersionLast="47" xr6:coauthVersionMax="47" xr10:uidLastSave="{00000000-0000-0000-0000-000000000000}"/>
  <bookViews>
    <workbookView xWindow="28680" yWindow="-120" windowWidth="29040" windowHeight="15840" tabRatio="817" xr2:uid="{00000000-000D-0000-FFFF-FFFF00000000}"/>
  </bookViews>
  <sheets>
    <sheet name="Notes" sheetId="17" r:id="rId1"/>
    <sheet name="Summary_LPU" sheetId="1" r:id="rId2"/>
    <sheet name="Permissions_Large_to_March2023" sheetId="11" r:id="rId3"/>
    <sheet name="Permisisons_Large_PostApril2023" sheetId="16" r:id="rId4"/>
    <sheet name="Arborfield_SDL" sheetId="2" r:id="rId5"/>
    <sheet name="South_M4_SDL" sheetId="3" r:id="rId6"/>
    <sheet name="North_Wokingham_SDL" sheetId="4" r:id="rId7"/>
    <sheet name="South_Wokingham_SDL" sheetId="5" r:id="rId8"/>
    <sheet name="Loddon_Valley" sheetId="12" r:id="rId9"/>
    <sheet name="Small_Allocations" sheetId="6" r:id="rId10"/>
    <sheet name="Wokingham_TC" sheetId="15" r:id="rId11"/>
    <sheet name="Small_Site_Windfall" sheetId="9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5" i="1" l="1"/>
  <c r="Q41" i="1" s="1"/>
  <c r="C11" i="16"/>
  <c r="C31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4" i="11"/>
  <c r="C4" i="12"/>
  <c r="F38" i="6"/>
  <c r="G38" i="6"/>
  <c r="E21" i="1" s="1"/>
  <c r="H38" i="6"/>
  <c r="F21" i="1" s="1"/>
  <c r="I38" i="6"/>
  <c r="G21" i="1" s="1"/>
  <c r="J38" i="6"/>
  <c r="K38" i="6"/>
  <c r="I21" i="1" s="1"/>
  <c r="L38" i="6"/>
  <c r="J21" i="1" s="1"/>
  <c r="M38" i="6"/>
  <c r="K21" i="1" s="1"/>
  <c r="N38" i="6"/>
  <c r="O38" i="6"/>
  <c r="M21" i="1" s="1"/>
  <c r="P38" i="6"/>
  <c r="Q38" i="6"/>
  <c r="O21" i="1" s="1"/>
  <c r="R38" i="6"/>
  <c r="P21" i="1" s="1"/>
  <c r="S38" i="6"/>
  <c r="T38" i="6"/>
  <c r="R21" i="1" s="1"/>
  <c r="U38" i="6"/>
  <c r="S21" i="1" s="1"/>
  <c r="F37" i="6"/>
  <c r="G37" i="6"/>
  <c r="E20" i="1" s="1"/>
  <c r="H37" i="6"/>
  <c r="F20" i="1" s="1"/>
  <c r="I37" i="6"/>
  <c r="G20" i="1" s="1"/>
  <c r="J37" i="6"/>
  <c r="K37" i="6"/>
  <c r="I20" i="1" s="1"/>
  <c r="L37" i="6"/>
  <c r="M37" i="6"/>
  <c r="K20" i="1" s="1"/>
  <c r="N37" i="6"/>
  <c r="O37" i="6"/>
  <c r="M20" i="1" s="1"/>
  <c r="P37" i="6"/>
  <c r="Q37" i="6"/>
  <c r="O20" i="1" s="1"/>
  <c r="R37" i="6"/>
  <c r="P20" i="1" s="1"/>
  <c r="S37" i="6"/>
  <c r="T37" i="6"/>
  <c r="U37" i="6"/>
  <c r="S20" i="1" s="1"/>
  <c r="F36" i="6"/>
  <c r="F39" i="6" s="1"/>
  <c r="G36" i="6"/>
  <c r="H36" i="6"/>
  <c r="H39" i="6" s="1"/>
  <c r="I36" i="6"/>
  <c r="J36" i="6"/>
  <c r="J39" i="6" s="1"/>
  <c r="K36" i="6"/>
  <c r="K39" i="6" s="1"/>
  <c r="L36" i="6"/>
  <c r="L39" i="6" s="1"/>
  <c r="M36" i="6"/>
  <c r="M39" i="6" s="1"/>
  <c r="N36" i="6"/>
  <c r="N39" i="6" s="1"/>
  <c r="O36" i="6"/>
  <c r="O39" i="6" s="1"/>
  <c r="P36" i="6"/>
  <c r="P39" i="6" s="1"/>
  <c r="Q36" i="6"/>
  <c r="R36" i="6"/>
  <c r="R39" i="6" s="1"/>
  <c r="S36" i="6"/>
  <c r="S39" i="6" s="1"/>
  <c r="T36" i="6"/>
  <c r="T39" i="6" s="1"/>
  <c r="U36" i="6"/>
  <c r="U39" i="6" s="1"/>
  <c r="E38" i="6"/>
  <c r="C21" i="1" s="1"/>
  <c r="E37" i="6"/>
  <c r="C20" i="1" s="1"/>
  <c r="E36" i="6"/>
  <c r="K22" i="5"/>
  <c r="I17" i="1" s="1"/>
  <c r="I38" i="1" s="1"/>
  <c r="I21" i="5"/>
  <c r="G16" i="1" s="1"/>
  <c r="J30" i="4"/>
  <c r="H13" i="1" s="1"/>
  <c r="F30" i="3"/>
  <c r="E30" i="3"/>
  <c r="C9" i="1" s="1"/>
  <c r="C33" i="1" s="1"/>
  <c r="E32" i="2"/>
  <c r="C7" i="1" s="1"/>
  <c r="E31" i="2"/>
  <c r="C6" i="1" s="1"/>
  <c r="H20" i="1"/>
  <c r="D21" i="1"/>
  <c r="H21" i="1"/>
  <c r="L21" i="1"/>
  <c r="N21" i="1"/>
  <c r="Q21" i="1"/>
  <c r="D20" i="1"/>
  <c r="J20" i="1"/>
  <c r="L20" i="1"/>
  <c r="N20" i="1"/>
  <c r="Q20" i="1"/>
  <c r="R20" i="1"/>
  <c r="F32" i="3"/>
  <c r="D11" i="1" s="1"/>
  <c r="G32" i="3"/>
  <c r="E11" i="1" s="1"/>
  <c r="H32" i="3"/>
  <c r="F11" i="1" s="1"/>
  <c r="I32" i="3"/>
  <c r="G11" i="1" s="1"/>
  <c r="J32" i="3"/>
  <c r="H11" i="1" s="1"/>
  <c r="K32" i="3"/>
  <c r="I11" i="1" s="1"/>
  <c r="L32" i="3"/>
  <c r="J11" i="1" s="1"/>
  <c r="M32" i="3"/>
  <c r="K11" i="1" s="1"/>
  <c r="N32" i="3"/>
  <c r="L11" i="1" s="1"/>
  <c r="O32" i="3"/>
  <c r="M11" i="1" s="1"/>
  <c r="P32" i="3"/>
  <c r="N11" i="1" s="1"/>
  <c r="Q32" i="3"/>
  <c r="O11" i="1" s="1"/>
  <c r="R32" i="3"/>
  <c r="P11" i="1" s="1"/>
  <c r="S32" i="3"/>
  <c r="Q11" i="1" s="1"/>
  <c r="T32" i="3"/>
  <c r="R11" i="1" s="1"/>
  <c r="U32" i="3"/>
  <c r="S11" i="1" s="1"/>
  <c r="F31" i="3"/>
  <c r="D10" i="1" s="1"/>
  <c r="G31" i="3"/>
  <c r="E10" i="1" s="1"/>
  <c r="H31" i="3"/>
  <c r="F10" i="1" s="1"/>
  <c r="I31" i="3"/>
  <c r="G10" i="1" s="1"/>
  <c r="J31" i="3"/>
  <c r="H10" i="1" s="1"/>
  <c r="K31" i="3"/>
  <c r="I10" i="1" s="1"/>
  <c r="L31" i="3"/>
  <c r="J10" i="1" s="1"/>
  <c r="M31" i="3"/>
  <c r="K10" i="1" s="1"/>
  <c r="N31" i="3"/>
  <c r="L10" i="1" s="1"/>
  <c r="O31" i="3"/>
  <c r="M10" i="1" s="1"/>
  <c r="P31" i="3"/>
  <c r="N10" i="1" s="1"/>
  <c r="Q31" i="3"/>
  <c r="O10" i="1" s="1"/>
  <c r="R31" i="3"/>
  <c r="P10" i="1" s="1"/>
  <c r="S31" i="3"/>
  <c r="Q10" i="1" s="1"/>
  <c r="T31" i="3"/>
  <c r="R10" i="1" s="1"/>
  <c r="U31" i="3"/>
  <c r="S10" i="1" s="1"/>
  <c r="G30" i="3"/>
  <c r="G33" i="3" s="1"/>
  <c r="H30" i="3"/>
  <c r="I30" i="3"/>
  <c r="I33" i="3" s="1"/>
  <c r="J30" i="3"/>
  <c r="K30" i="3"/>
  <c r="K33" i="3" s="1"/>
  <c r="L30" i="3"/>
  <c r="M30" i="3"/>
  <c r="N30" i="3"/>
  <c r="O30" i="3"/>
  <c r="O33" i="3" s="1"/>
  <c r="P30" i="3"/>
  <c r="Q30" i="3"/>
  <c r="Q33" i="3" s="1"/>
  <c r="R30" i="3"/>
  <c r="S30" i="3"/>
  <c r="S33" i="3" s="1"/>
  <c r="T30" i="3"/>
  <c r="U30" i="3"/>
  <c r="E32" i="3"/>
  <c r="C11" i="1" s="1"/>
  <c r="E31" i="3"/>
  <c r="C10" i="1" s="1"/>
  <c r="F31" i="4"/>
  <c r="D14" i="1" s="1"/>
  <c r="G31" i="4"/>
  <c r="E14" i="1" s="1"/>
  <c r="H31" i="4"/>
  <c r="F14" i="1" s="1"/>
  <c r="I31" i="4"/>
  <c r="G14" i="1" s="1"/>
  <c r="J31" i="4"/>
  <c r="H14" i="1" s="1"/>
  <c r="K31" i="4"/>
  <c r="I14" i="1" s="1"/>
  <c r="L31" i="4"/>
  <c r="J14" i="1" s="1"/>
  <c r="M31" i="4"/>
  <c r="K14" i="1" s="1"/>
  <c r="N31" i="4"/>
  <c r="L14" i="1" s="1"/>
  <c r="O31" i="4"/>
  <c r="M14" i="1" s="1"/>
  <c r="P31" i="4"/>
  <c r="N14" i="1" s="1"/>
  <c r="Q31" i="4"/>
  <c r="O14" i="1" s="1"/>
  <c r="R31" i="4"/>
  <c r="P14" i="1" s="1"/>
  <c r="S31" i="4"/>
  <c r="Q14" i="1" s="1"/>
  <c r="T31" i="4"/>
  <c r="R14" i="1" s="1"/>
  <c r="U31" i="4"/>
  <c r="S14" i="1" s="1"/>
  <c r="F30" i="4"/>
  <c r="D13" i="1" s="1"/>
  <c r="G30" i="4"/>
  <c r="E13" i="1" s="1"/>
  <c r="H30" i="4"/>
  <c r="F13" i="1" s="1"/>
  <c r="I30" i="4"/>
  <c r="G13" i="1" s="1"/>
  <c r="K30" i="4"/>
  <c r="I13" i="1" s="1"/>
  <c r="L30" i="4"/>
  <c r="J13" i="1" s="1"/>
  <c r="M30" i="4"/>
  <c r="K13" i="1" s="1"/>
  <c r="N30" i="4"/>
  <c r="L13" i="1" s="1"/>
  <c r="O30" i="4"/>
  <c r="M13" i="1" s="1"/>
  <c r="P30" i="4"/>
  <c r="N13" i="1" s="1"/>
  <c r="Q30" i="4"/>
  <c r="O13" i="1" s="1"/>
  <c r="R30" i="4"/>
  <c r="P13" i="1" s="1"/>
  <c r="S30" i="4"/>
  <c r="Q13" i="1" s="1"/>
  <c r="T30" i="4"/>
  <c r="R13" i="1" s="1"/>
  <c r="U30" i="4"/>
  <c r="S13" i="1" s="1"/>
  <c r="F29" i="4"/>
  <c r="F32" i="4" s="1"/>
  <c r="G29" i="4"/>
  <c r="G32" i="4" s="1"/>
  <c r="H29" i="4"/>
  <c r="H32" i="4" s="1"/>
  <c r="I29" i="4"/>
  <c r="J29" i="4"/>
  <c r="K29" i="4"/>
  <c r="L29" i="4"/>
  <c r="M29" i="4"/>
  <c r="N29" i="4"/>
  <c r="O29" i="4"/>
  <c r="O32" i="4" s="1"/>
  <c r="P29" i="4"/>
  <c r="P32" i="4" s="1"/>
  <c r="Q29" i="4"/>
  <c r="Q32" i="4" s="1"/>
  <c r="R29" i="4"/>
  <c r="S29" i="4"/>
  <c r="S32" i="4" s="1"/>
  <c r="T29" i="4"/>
  <c r="U29" i="4"/>
  <c r="E31" i="4"/>
  <c r="C14" i="1" s="1"/>
  <c r="E30" i="4"/>
  <c r="C13" i="1" s="1"/>
  <c r="E29" i="4"/>
  <c r="F22" i="5"/>
  <c r="D17" i="1" s="1"/>
  <c r="D38" i="1" s="1"/>
  <c r="G22" i="5"/>
  <c r="E17" i="1" s="1"/>
  <c r="E38" i="1" s="1"/>
  <c r="H22" i="5"/>
  <c r="F17" i="1" s="1"/>
  <c r="F38" i="1" s="1"/>
  <c r="I22" i="5"/>
  <c r="G17" i="1" s="1"/>
  <c r="G38" i="1" s="1"/>
  <c r="J22" i="5"/>
  <c r="H17" i="1" s="1"/>
  <c r="H38" i="1" s="1"/>
  <c r="L22" i="5"/>
  <c r="J17" i="1" s="1"/>
  <c r="J38" i="1" s="1"/>
  <c r="M22" i="5"/>
  <c r="K17" i="1" s="1"/>
  <c r="K38" i="1" s="1"/>
  <c r="N22" i="5"/>
  <c r="L17" i="1" s="1"/>
  <c r="L38" i="1" s="1"/>
  <c r="O22" i="5"/>
  <c r="M17" i="1" s="1"/>
  <c r="M38" i="1" s="1"/>
  <c r="P22" i="5"/>
  <c r="N17" i="1" s="1"/>
  <c r="N38" i="1" s="1"/>
  <c r="Q22" i="5"/>
  <c r="O17" i="1" s="1"/>
  <c r="O38" i="1" s="1"/>
  <c r="R22" i="5"/>
  <c r="P17" i="1" s="1"/>
  <c r="P38" i="1" s="1"/>
  <c r="S22" i="5"/>
  <c r="Q17" i="1" s="1"/>
  <c r="Q38" i="1" s="1"/>
  <c r="T22" i="5"/>
  <c r="R17" i="1" s="1"/>
  <c r="R38" i="1" s="1"/>
  <c r="U22" i="5"/>
  <c r="S17" i="1" s="1"/>
  <c r="S38" i="1" s="1"/>
  <c r="V22" i="5"/>
  <c r="W22" i="5"/>
  <c r="X22" i="5"/>
  <c r="Y22" i="5"/>
  <c r="Z22" i="5"/>
  <c r="F21" i="5"/>
  <c r="D16" i="1" s="1"/>
  <c r="G21" i="5"/>
  <c r="E16" i="1" s="1"/>
  <c r="H21" i="5"/>
  <c r="F16" i="1" s="1"/>
  <c r="J21" i="5"/>
  <c r="H16" i="1" s="1"/>
  <c r="K21" i="5"/>
  <c r="I16" i="1" s="1"/>
  <c r="L21" i="5"/>
  <c r="J16" i="1" s="1"/>
  <c r="M21" i="5"/>
  <c r="K16" i="1" s="1"/>
  <c r="N21" i="5"/>
  <c r="L16" i="1" s="1"/>
  <c r="O21" i="5"/>
  <c r="M16" i="1" s="1"/>
  <c r="P21" i="5"/>
  <c r="N16" i="1" s="1"/>
  <c r="Q21" i="5"/>
  <c r="O16" i="1" s="1"/>
  <c r="R21" i="5"/>
  <c r="P16" i="1" s="1"/>
  <c r="S21" i="5"/>
  <c r="Q16" i="1" s="1"/>
  <c r="T21" i="5"/>
  <c r="R16" i="1" s="1"/>
  <c r="U21" i="5"/>
  <c r="S16" i="1" s="1"/>
  <c r="V21" i="5"/>
  <c r="W21" i="5"/>
  <c r="X21" i="5"/>
  <c r="Y21" i="5"/>
  <c r="Z21" i="5"/>
  <c r="E22" i="5"/>
  <c r="C17" i="1" s="1"/>
  <c r="C38" i="1" s="1"/>
  <c r="E21" i="5"/>
  <c r="C16" i="1" s="1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E20" i="5"/>
  <c r="F33" i="2"/>
  <c r="D8" i="1" s="1"/>
  <c r="D37" i="1" s="1"/>
  <c r="G33" i="2"/>
  <c r="E8" i="1" s="1"/>
  <c r="E37" i="1" s="1"/>
  <c r="H33" i="2"/>
  <c r="F8" i="1" s="1"/>
  <c r="F37" i="1" s="1"/>
  <c r="I33" i="2"/>
  <c r="G8" i="1" s="1"/>
  <c r="G37" i="1" s="1"/>
  <c r="J33" i="2"/>
  <c r="H8" i="1" s="1"/>
  <c r="H37" i="1" s="1"/>
  <c r="K33" i="2"/>
  <c r="I8" i="1" s="1"/>
  <c r="I37" i="1" s="1"/>
  <c r="L33" i="2"/>
  <c r="J8" i="1" s="1"/>
  <c r="J37" i="1" s="1"/>
  <c r="M33" i="2"/>
  <c r="K8" i="1" s="1"/>
  <c r="K37" i="1" s="1"/>
  <c r="N33" i="2"/>
  <c r="L8" i="1" s="1"/>
  <c r="L37" i="1" s="1"/>
  <c r="O33" i="2"/>
  <c r="M8" i="1" s="1"/>
  <c r="M37" i="1" s="1"/>
  <c r="P33" i="2"/>
  <c r="N8" i="1" s="1"/>
  <c r="N37" i="1" s="1"/>
  <c r="Q33" i="2"/>
  <c r="O8" i="1" s="1"/>
  <c r="O37" i="1" s="1"/>
  <c r="R33" i="2"/>
  <c r="P8" i="1" s="1"/>
  <c r="P37" i="1" s="1"/>
  <c r="S33" i="2"/>
  <c r="Q8" i="1" s="1"/>
  <c r="Q37" i="1" s="1"/>
  <c r="T33" i="2"/>
  <c r="R8" i="1" s="1"/>
  <c r="R37" i="1" s="1"/>
  <c r="U33" i="2"/>
  <c r="S8" i="1" s="1"/>
  <c r="S37" i="1" s="1"/>
  <c r="F32" i="2"/>
  <c r="D7" i="1" s="1"/>
  <c r="G32" i="2"/>
  <c r="E7" i="1" s="1"/>
  <c r="H32" i="2"/>
  <c r="F7" i="1" s="1"/>
  <c r="I32" i="2"/>
  <c r="G7" i="1" s="1"/>
  <c r="J32" i="2"/>
  <c r="H7" i="1" s="1"/>
  <c r="K32" i="2"/>
  <c r="I7" i="1" s="1"/>
  <c r="L32" i="2"/>
  <c r="J7" i="1" s="1"/>
  <c r="M32" i="2"/>
  <c r="K7" i="1" s="1"/>
  <c r="N32" i="2"/>
  <c r="L7" i="1" s="1"/>
  <c r="O32" i="2"/>
  <c r="M7" i="1" s="1"/>
  <c r="P32" i="2"/>
  <c r="N7" i="1" s="1"/>
  <c r="Q32" i="2"/>
  <c r="O7" i="1" s="1"/>
  <c r="R32" i="2"/>
  <c r="P7" i="1" s="1"/>
  <c r="S32" i="2"/>
  <c r="Q7" i="1" s="1"/>
  <c r="T32" i="2"/>
  <c r="R7" i="1" s="1"/>
  <c r="U32" i="2"/>
  <c r="S7" i="1" s="1"/>
  <c r="F31" i="2"/>
  <c r="D6" i="1" s="1"/>
  <c r="G31" i="2"/>
  <c r="E6" i="1" s="1"/>
  <c r="H31" i="2"/>
  <c r="F6" i="1" s="1"/>
  <c r="I31" i="2"/>
  <c r="J31" i="2"/>
  <c r="J34" i="2" s="1"/>
  <c r="K31" i="2"/>
  <c r="L31" i="2"/>
  <c r="J6" i="1" s="1"/>
  <c r="M31" i="2"/>
  <c r="K6" i="1" s="1"/>
  <c r="N31" i="2"/>
  <c r="L6" i="1" s="1"/>
  <c r="O31" i="2"/>
  <c r="M6" i="1" s="1"/>
  <c r="P31" i="2"/>
  <c r="N6" i="1" s="1"/>
  <c r="Q31" i="2"/>
  <c r="R31" i="2"/>
  <c r="R34" i="2" s="1"/>
  <c r="S31" i="2"/>
  <c r="S34" i="2" s="1"/>
  <c r="T31" i="2"/>
  <c r="R6" i="1" s="1"/>
  <c r="U31" i="2"/>
  <c r="S6" i="1" s="1"/>
  <c r="E33" i="2"/>
  <c r="C8" i="1" s="1"/>
  <c r="C37" i="1" s="1"/>
  <c r="D31" i="11"/>
  <c r="H34" i="1" l="1"/>
  <c r="Q39" i="6"/>
  <c r="E39" i="6"/>
  <c r="I39" i="6"/>
  <c r="G39" i="6"/>
  <c r="P34" i="1"/>
  <c r="O34" i="1"/>
  <c r="F34" i="1"/>
  <c r="L32" i="4"/>
  <c r="N32" i="4"/>
  <c r="K32" i="4"/>
  <c r="U32" i="4"/>
  <c r="C40" i="1"/>
  <c r="S40" i="1"/>
  <c r="K40" i="1"/>
  <c r="H40" i="1"/>
  <c r="N40" i="1"/>
  <c r="F40" i="1"/>
  <c r="T33" i="3"/>
  <c r="N33" i="3"/>
  <c r="U33" i="3"/>
  <c r="M33" i="3"/>
  <c r="N34" i="1"/>
  <c r="R33" i="3"/>
  <c r="J33" i="3"/>
  <c r="F33" i="3"/>
  <c r="I34" i="2"/>
  <c r="P40" i="1"/>
  <c r="O40" i="1"/>
  <c r="S34" i="1"/>
  <c r="J40" i="1"/>
  <c r="C34" i="1"/>
  <c r="R34" i="1"/>
  <c r="J34" i="1"/>
  <c r="M34" i="1"/>
  <c r="E34" i="1"/>
  <c r="M40" i="1"/>
  <c r="E40" i="1"/>
  <c r="K34" i="1"/>
  <c r="R40" i="1"/>
  <c r="Q40" i="1"/>
  <c r="Q34" i="1"/>
  <c r="L34" i="1"/>
  <c r="D34" i="1"/>
  <c r="L40" i="1"/>
  <c r="D40" i="1"/>
  <c r="G34" i="1"/>
  <c r="G40" i="1"/>
  <c r="I34" i="1"/>
  <c r="I40" i="1"/>
  <c r="U37" i="1"/>
  <c r="U38" i="1"/>
  <c r="J32" i="4"/>
  <c r="K23" i="5"/>
  <c r="S23" i="5"/>
  <c r="R23" i="5"/>
  <c r="J23" i="5"/>
  <c r="M23" i="5"/>
  <c r="Z23" i="5"/>
  <c r="U23" i="5"/>
  <c r="Y23" i="5"/>
  <c r="Q23" i="5"/>
  <c r="I23" i="5"/>
  <c r="W23" i="5"/>
  <c r="O23" i="5"/>
  <c r="G23" i="5"/>
  <c r="V23" i="5"/>
  <c r="N23" i="5"/>
  <c r="F23" i="5"/>
  <c r="T23" i="5"/>
  <c r="L23" i="5"/>
  <c r="X23" i="5"/>
  <c r="E23" i="5"/>
  <c r="P23" i="5"/>
  <c r="H23" i="5"/>
  <c r="M32" i="4"/>
  <c r="T32" i="4"/>
  <c r="E32" i="4"/>
  <c r="R32" i="4"/>
  <c r="I32" i="4"/>
  <c r="P33" i="3"/>
  <c r="H33" i="3"/>
  <c r="L33" i="3"/>
  <c r="K34" i="2"/>
  <c r="Q34" i="2"/>
  <c r="Q6" i="1"/>
  <c r="I6" i="1"/>
  <c r="P34" i="2"/>
  <c r="H34" i="2"/>
  <c r="B21" i="1"/>
  <c r="B20" i="1"/>
  <c r="E33" i="3"/>
  <c r="B11" i="1"/>
  <c r="B10" i="1"/>
  <c r="B13" i="1"/>
  <c r="B14" i="1"/>
  <c r="B16" i="1"/>
  <c r="B17" i="1"/>
  <c r="B7" i="1"/>
  <c r="B8" i="1"/>
  <c r="O34" i="2"/>
  <c r="G34" i="2"/>
  <c r="P6" i="1"/>
  <c r="H6" i="1"/>
  <c r="E34" i="2"/>
  <c r="N34" i="2"/>
  <c r="F34" i="2"/>
  <c r="O6" i="1"/>
  <c r="G6" i="1"/>
  <c r="U34" i="2"/>
  <c r="M34" i="2"/>
  <c r="T34" i="2"/>
  <c r="L34" i="2"/>
  <c r="H11" i="16"/>
  <c r="G5" i="1" s="1"/>
  <c r="E11" i="16"/>
  <c r="D5" i="1" s="1"/>
  <c r="F11" i="16"/>
  <c r="E5" i="1" s="1"/>
  <c r="G11" i="16"/>
  <c r="F5" i="1" s="1"/>
  <c r="I11" i="16"/>
  <c r="H5" i="1" s="1"/>
  <c r="J11" i="16"/>
  <c r="I5" i="1" s="1"/>
  <c r="K11" i="16"/>
  <c r="J5" i="1" s="1"/>
  <c r="L11" i="16"/>
  <c r="K5" i="1" s="1"/>
  <c r="M11" i="16"/>
  <c r="L5" i="1" s="1"/>
  <c r="N11" i="16"/>
  <c r="M5" i="1" s="1"/>
  <c r="O11" i="16"/>
  <c r="N5" i="1" s="1"/>
  <c r="P11" i="16"/>
  <c r="O5" i="1" s="1"/>
  <c r="Q11" i="16"/>
  <c r="P5" i="1" s="1"/>
  <c r="R11" i="16"/>
  <c r="Q5" i="1" s="1"/>
  <c r="S11" i="16"/>
  <c r="R5" i="1" s="1"/>
  <c r="T11" i="16"/>
  <c r="S5" i="1" s="1"/>
  <c r="D11" i="16"/>
  <c r="C5" i="1" s="1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34" i="1" l="1"/>
  <c r="U40" i="1"/>
  <c r="B5" i="1"/>
  <c r="C23" i="1"/>
  <c r="C35" i="1" s="1"/>
  <c r="D23" i="1"/>
  <c r="D35" i="1" s="1"/>
  <c r="E23" i="1"/>
  <c r="E35" i="1" s="1"/>
  <c r="U7" i="12"/>
  <c r="V7" i="12"/>
  <c r="W7" i="12"/>
  <c r="X7" i="12"/>
  <c r="Y7" i="12"/>
  <c r="Z7" i="12"/>
  <c r="AA7" i="12"/>
  <c r="AB7" i="12"/>
  <c r="AC7" i="12"/>
  <c r="D9" i="9" l="1"/>
  <c r="E9" i="9"/>
  <c r="F9" i="9"/>
  <c r="F23" i="1" s="1"/>
  <c r="F35" i="1" s="1"/>
  <c r="G9" i="9"/>
  <c r="G23" i="1" s="1"/>
  <c r="G35" i="1" s="1"/>
  <c r="H9" i="9"/>
  <c r="H23" i="1" s="1"/>
  <c r="H35" i="1" s="1"/>
  <c r="I9" i="9"/>
  <c r="I23" i="1" s="1"/>
  <c r="I35" i="1" s="1"/>
  <c r="J9" i="9"/>
  <c r="J23" i="1" s="1"/>
  <c r="J35" i="1" s="1"/>
  <c r="K9" i="9"/>
  <c r="K23" i="1" s="1"/>
  <c r="K35" i="1" s="1"/>
  <c r="L9" i="9"/>
  <c r="L23" i="1" s="1"/>
  <c r="L35" i="1" s="1"/>
  <c r="M9" i="9"/>
  <c r="M23" i="1" s="1"/>
  <c r="M35" i="1" s="1"/>
  <c r="N9" i="9"/>
  <c r="N23" i="1" s="1"/>
  <c r="N35" i="1" s="1"/>
  <c r="O9" i="9"/>
  <c r="O23" i="1" s="1"/>
  <c r="O35" i="1" s="1"/>
  <c r="P9" i="9"/>
  <c r="P23" i="1" s="1"/>
  <c r="P35" i="1" s="1"/>
  <c r="Q9" i="9"/>
  <c r="Q23" i="1" s="1"/>
  <c r="R9" i="9"/>
  <c r="R23" i="1" s="1"/>
  <c r="R35" i="1" s="1"/>
  <c r="S9" i="9"/>
  <c r="S23" i="1" s="1"/>
  <c r="S35" i="1" s="1"/>
  <c r="C9" i="9"/>
  <c r="D22" i="1"/>
  <c r="D36" i="1" s="1"/>
  <c r="E22" i="1"/>
  <c r="E36" i="1" s="1"/>
  <c r="F22" i="1"/>
  <c r="F36" i="1" s="1"/>
  <c r="G22" i="1"/>
  <c r="G36" i="1" s="1"/>
  <c r="H22" i="1"/>
  <c r="H36" i="1" s="1"/>
  <c r="I22" i="1"/>
  <c r="I36" i="1" s="1"/>
  <c r="J22" i="1"/>
  <c r="J36" i="1" s="1"/>
  <c r="K22" i="1"/>
  <c r="K36" i="1" s="1"/>
  <c r="L22" i="1"/>
  <c r="L36" i="1" s="1"/>
  <c r="M22" i="1"/>
  <c r="M36" i="1" s="1"/>
  <c r="N22" i="1"/>
  <c r="N36" i="1" s="1"/>
  <c r="O22" i="1"/>
  <c r="O36" i="1" s="1"/>
  <c r="P22" i="1"/>
  <c r="P36" i="1" s="1"/>
  <c r="Q22" i="1"/>
  <c r="Q36" i="1" s="1"/>
  <c r="R22" i="1"/>
  <c r="R36" i="1" s="1"/>
  <c r="S22" i="1"/>
  <c r="S36" i="1" s="1"/>
  <c r="C22" i="1"/>
  <c r="C36" i="1" s="1"/>
  <c r="E31" i="11"/>
  <c r="D4" i="1" s="1"/>
  <c r="F31" i="11"/>
  <c r="E4" i="1" s="1"/>
  <c r="G31" i="11"/>
  <c r="F4" i="1" s="1"/>
  <c r="H31" i="11"/>
  <c r="G4" i="1" s="1"/>
  <c r="I31" i="11"/>
  <c r="H4" i="1" s="1"/>
  <c r="J31" i="11"/>
  <c r="I4" i="1" s="1"/>
  <c r="K31" i="11"/>
  <c r="J4" i="1" s="1"/>
  <c r="L31" i="11"/>
  <c r="K4" i="1" s="1"/>
  <c r="M31" i="11"/>
  <c r="L4" i="1" s="1"/>
  <c r="N31" i="11"/>
  <c r="M4" i="1" s="1"/>
  <c r="O31" i="11"/>
  <c r="N4" i="1" s="1"/>
  <c r="P31" i="11"/>
  <c r="O4" i="1" s="1"/>
  <c r="Q31" i="11"/>
  <c r="P4" i="1" s="1"/>
  <c r="R31" i="11"/>
  <c r="Q4" i="1" s="1"/>
  <c r="S31" i="11"/>
  <c r="R4" i="1" s="1"/>
  <c r="T31" i="11"/>
  <c r="S4" i="1" s="1"/>
  <c r="C4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C19" i="1"/>
  <c r="D18" i="1"/>
  <c r="D39" i="1" s="1"/>
  <c r="E18" i="1"/>
  <c r="E39" i="1" s="1"/>
  <c r="F18" i="1"/>
  <c r="F39" i="1" s="1"/>
  <c r="G18" i="1"/>
  <c r="G39" i="1" s="1"/>
  <c r="H18" i="1"/>
  <c r="H39" i="1" s="1"/>
  <c r="I18" i="1"/>
  <c r="I39" i="1" s="1"/>
  <c r="J18" i="1"/>
  <c r="J39" i="1" s="1"/>
  <c r="K18" i="1"/>
  <c r="K39" i="1" s="1"/>
  <c r="L18" i="1"/>
  <c r="L39" i="1" s="1"/>
  <c r="M18" i="1"/>
  <c r="M39" i="1" s="1"/>
  <c r="N18" i="1"/>
  <c r="N39" i="1" s="1"/>
  <c r="O18" i="1"/>
  <c r="O39" i="1" s="1"/>
  <c r="P18" i="1"/>
  <c r="P39" i="1" s="1"/>
  <c r="Q18" i="1"/>
  <c r="Q39" i="1" s="1"/>
  <c r="R18" i="1"/>
  <c r="R39" i="1" s="1"/>
  <c r="S18" i="1"/>
  <c r="S39" i="1" s="1"/>
  <c r="D7" i="12"/>
  <c r="C18" i="1" s="1"/>
  <c r="C39" i="1" s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C15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C12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9" i="1"/>
  <c r="U35" i="1" l="1"/>
  <c r="P33" i="1"/>
  <c r="P41" i="1" s="1"/>
  <c r="H33" i="1"/>
  <c r="H41" i="1" s="1"/>
  <c r="G33" i="1"/>
  <c r="G41" i="1" s="1"/>
  <c r="F33" i="1"/>
  <c r="F41" i="1" s="1"/>
  <c r="E33" i="1"/>
  <c r="E41" i="1" s="1"/>
  <c r="L33" i="1"/>
  <c r="L41" i="1" s="1"/>
  <c r="D33" i="1"/>
  <c r="D41" i="1" s="1"/>
  <c r="U39" i="1"/>
  <c r="M33" i="1"/>
  <c r="M41" i="1" s="1"/>
  <c r="S33" i="1"/>
  <c r="S41" i="1" s="1"/>
  <c r="K33" i="1"/>
  <c r="K41" i="1" s="1"/>
  <c r="U36" i="1"/>
  <c r="O33" i="1"/>
  <c r="O41" i="1" s="1"/>
  <c r="R33" i="1"/>
  <c r="R41" i="1" s="1"/>
  <c r="J33" i="1"/>
  <c r="J41" i="1" s="1"/>
  <c r="N33" i="1"/>
  <c r="N41" i="1" s="1"/>
  <c r="Q33" i="1"/>
  <c r="I33" i="1"/>
  <c r="I41" i="1" s="1"/>
  <c r="I26" i="1"/>
  <c r="B18" i="1"/>
  <c r="B22" i="1"/>
  <c r="B23" i="1"/>
  <c r="B4" i="1"/>
  <c r="B15" i="1"/>
  <c r="B9" i="1"/>
  <c r="B12" i="1"/>
  <c r="B6" i="1"/>
  <c r="B19" i="1"/>
  <c r="C26" i="1"/>
  <c r="B4" i="15"/>
  <c r="C41" i="1" l="1"/>
  <c r="U41" i="1" s="1"/>
  <c r="U33" i="1"/>
  <c r="C27" i="1"/>
  <c r="D26" i="1"/>
  <c r="D27" i="1" l="1"/>
  <c r="F26" i="1"/>
  <c r="Q26" i="1"/>
  <c r="R26" i="1"/>
  <c r="S26" i="1"/>
  <c r="E26" i="1" l="1"/>
  <c r="M26" i="1"/>
  <c r="E27" i="1" l="1"/>
  <c r="F27" i="1" s="1"/>
  <c r="P26" i="1"/>
  <c r="L26" i="1"/>
  <c r="H26" i="1"/>
  <c r="O26" i="1"/>
  <c r="K26" i="1"/>
  <c r="G26" i="1"/>
  <c r="N26" i="1"/>
  <c r="J26" i="1"/>
  <c r="G27" i="1" l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</calcChain>
</file>

<file path=xl/sharedStrings.xml><?xml version="1.0" encoding="utf-8"?>
<sst xmlns="http://schemas.openxmlformats.org/spreadsheetml/2006/main" count="814" uniqueCount="250">
  <si>
    <t>Land to the rear of 9-17 Northbury Lane, Ruscombe</t>
  </si>
  <si>
    <t>Land between 39-53 New Road, Ruscombe</t>
  </si>
  <si>
    <t>Rustlings, The Spring and Land to rear of Cushendall, Shinfield Road, Shinfield</t>
  </si>
  <si>
    <t>Winnersh Plant Hire, Reading Road, Winnersh</t>
  </si>
  <si>
    <t>Station Industrial Estate, Oxford Road, Wokingham</t>
  </si>
  <si>
    <t>54-58 Reading Road, Wokingham</t>
  </si>
  <si>
    <t>Woodlands Farm, Wood Lane, Barkham</t>
  </si>
  <si>
    <t>Land off Wheatsheaf Close, Sindlesham</t>
  </si>
  <si>
    <t>Land at Sonning Farm, Sonning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</si>
  <si>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</si>
  <si>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</si>
  <si>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</si>
  <si>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</si>
  <si>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</si>
  <si>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</si>
  <si>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</si>
  <si>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</si>
  <si>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</si>
  <si>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</si>
  <si>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</si>
  <si>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</si>
  <si>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</si>
  <si>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</si>
  <si>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</si>
  <si>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</si>
  <si>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</si>
  <si>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South of the M4 SDL</t>
  </si>
  <si>
    <t>North Wokingham SDL</t>
  </si>
  <si>
    <t>South Wokingham SDL</t>
  </si>
  <si>
    <t>Site address</t>
  </si>
  <si>
    <t>Small Sites and Windfall Allowance</t>
  </si>
  <si>
    <t>Permission type</t>
  </si>
  <si>
    <t>List - Permission Type</t>
  </si>
  <si>
    <t>Outline</t>
  </si>
  <si>
    <t>Full</t>
  </si>
  <si>
    <t>Reserved Matters</t>
  </si>
  <si>
    <t>Prior Approval</t>
  </si>
  <si>
    <t>None</t>
  </si>
  <si>
    <t>Pending</t>
  </si>
  <si>
    <t>Land at Stanbury House, Basingstoke Road, Spencers Wood, Reading, RG7 1AJ</t>
  </si>
  <si>
    <t>Land at Parklands Basingstoke Road Three Mile Cross RG7 1AP</t>
  </si>
  <si>
    <t>Sonning Golf Club Duffield Road Sonning RG4 6GJ</t>
  </si>
  <si>
    <t>Land To The West Of Trowes Lane Wokingham Swallowfield</t>
  </si>
  <si>
    <t>Lord Harris Court Mole Road Sindlesham RG41 5EA</t>
  </si>
  <si>
    <t>9 Easthampstead Road Wokingham RG40 2EH</t>
  </si>
  <si>
    <t>Sorbus House, Mulberry Business Park Fishponds Road Wokingham RG41 2GY</t>
  </si>
  <si>
    <t>Carnival Pool, Wellington Rd, Wokingham</t>
  </si>
  <si>
    <t>Spitfire House Ruscombe Park Ruscombe RG10 9JT</t>
  </si>
  <si>
    <t>Indigo House Fishponds Road Wokingham Berkshire RG41 2GY</t>
  </si>
  <si>
    <t>Parcels U1/V2</t>
  </si>
  <si>
    <t>Parcel X</t>
  </si>
  <si>
    <t>Parcel U2</t>
  </si>
  <si>
    <t>Parcel T</t>
  </si>
  <si>
    <t>Parcel Q</t>
  </si>
  <si>
    <t>Parcel O1</t>
  </si>
  <si>
    <t>Parcel M</t>
  </si>
  <si>
    <t>Parcel K</t>
  </si>
  <si>
    <t>Parcel H, I and J</t>
  </si>
  <si>
    <t>Parcel C2</t>
  </si>
  <si>
    <t>Parcel A-G</t>
  </si>
  <si>
    <t>Parcel AA</t>
  </si>
  <si>
    <t>Hogwood Farm - Outline</t>
  </si>
  <si>
    <t>South of Cutbush Lane, Shinfield</t>
  </si>
  <si>
    <t>South of Croft Road</t>
  </si>
  <si>
    <t>Rose Cottage Croft Road Spencers Wood RG2 9EX</t>
  </si>
  <si>
    <t>North of Cutbush Lane, Shinfield</t>
  </si>
  <si>
    <t>Land to West of Shinfield, Local Centre Site (Specialist Housing Site)</t>
  </si>
  <si>
    <t>Land to West of Shinfield (Phase 2)</t>
  </si>
  <si>
    <t>Land to West of Shinfield (Phase 1)</t>
  </si>
  <si>
    <t>Land North Of Hyde End Road Hyde End Road Shinfield RG2 9EP</t>
  </si>
  <si>
    <t>Land North of Croft Road</t>
  </si>
  <si>
    <t>Land North of Church Lane, Church Lane, Three Mile Cross</t>
  </si>
  <si>
    <t>Land at Church Lane (known as Land South of Church Lane)</t>
  </si>
  <si>
    <t>East of Basingstoke Rd, Spencers Wood</t>
  </si>
  <si>
    <t>Land Adjacent to Rose Cottage Croft Road Spencers Wood RG2 9EX</t>
  </si>
  <si>
    <t>West Kentwood Farm</t>
  </si>
  <si>
    <t>MatthewsGreen Farm (Outline)</t>
  </si>
  <si>
    <t>Keephatch Beech, Wokingham</t>
  </si>
  <si>
    <t>East Kentwood Farm (Phase 1D)</t>
  </si>
  <si>
    <t>Bell Farm, Bell Foundry Lane, Wokingham, Berkshire</t>
  </si>
  <si>
    <t>Ashridge Farm Barns Warren House Road Wokingham RG40 5QB</t>
  </si>
  <si>
    <t>Montague Park (Phase 7)</t>
  </si>
  <si>
    <t>Montague Park (Phase 6)</t>
  </si>
  <si>
    <t>Montague Park (Phase 5)</t>
  </si>
  <si>
    <t>SUMMARY_LPU</t>
  </si>
  <si>
    <t>Small Site Permissions</t>
  </si>
  <si>
    <t>Small Sites Windfall Allowance</t>
  </si>
  <si>
    <t>Large Sites Windfall Allowance</t>
  </si>
  <si>
    <t>Lane End House</t>
  </si>
  <si>
    <t>Wokingham Town Centre Broad Area</t>
  </si>
  <si>
    <t>Wokingham Town Centre Total</t>
  </si>
  <si>
    <t>Supply TOTAL</t>
  </si>
  <si>
    <t>Supply CUMULATIVE TOTAL</t>
  </si>
  <si>
    <t>INSERT NEW SITES ABOVE THIS ROW</t>
  </si>
  <si>
    <t>Montague Park (formerly Buckhurst Farm)</t>
  </si>
  <si>
    <t>Montague Park (phase 2) (formerly Buckhurst Farm)</t>
  </si>
  <si>
    <t>Montague Park (Phase 3) (formerly Buckhurst Farm)</t>
  </si>
  <si>
    <t>Matthews Green Local Centre</t>
  </si>
  <si>
    <t>Matthews Green Phase 5</t>
  </si>
  <si>
    <t>Matthews Green Phase 4d</t>
  </si>
  <si>
    <t>Matthews Green Phase 2b</t>
  </si>
  <si>
    <t>Matthews Green Phase 2a</t>
  </si>
  <si>
    <t>Matthews Green Phase 1b</t>
  </si>
  <si>
    <t xml:space="preserve">Matthews Green Phase 1 </t>
  </si>
  <si>
    <t>Land adj. 65 Plough Lane, Wokingham</t>
  </si>
  <si>
    <t>Land at Plough Farm, Binfield Road</t>
  </si>
  <si>
    <t>Land at Plough Farm, Buttercup Close, Wokingham</t>
  </si>
  <si>
    <t>North Wokingham - East Kentwood Farm</t>
  </si>
  <si>
    <t>Land North of Grazeley Road, Three Mile Cross</t>
  </si>
  <si>
    <t>r/o 89-95 Clares Green Rd, Spencers Wood</t>
  </si>
  <si>
    <t>KEEP THIS ROW BLANK</t>
  </si>
  <si>
    <t>INSERT NEWS SITES ABOVE THIS ROW</t>
  </si>
  <si>
    <t>Land north of Arborfield Road, Shinfield</t>
  </si>
  <si>
    <t>Land to the west of St Anne's Drive and south of London Road, Wokingham</t>
  </si>
  <si>
    <t>Land at the corner of Wellington Road and Station Road (accessed via Park Road), Wokingham</t>
  </si>
  <si>
    <t>Land east and west of Hyde End Road, Shinfield</t>
  </si>
  <si>
    <t>31-33 Barkham Ride, Finchampstead</t>
  </si>
  <si>
    <t>Greenacres Farm, Nine Mile Ride, Finchampstead</t>
  </si>
  <si>
    <t>69 King Street, Winnersh</t>
  </si>
  <si>
    <t>Bridge Retail Park, Finchampstead Road, Wokingham</t>
  </si>
  <si>
    <t>Land east of Toutley Depot, Wokingham</t>
  </si>
  <si>
    <t>1 Barkham Road Wokingham RG41 2XR</t>
  </si>
  <si>
    <t>Ascot House Finchampstead Road Wokingham RG40 2NW</t>
  </si>
  <si>
    <t>Interserve House, Ruscombe Park, Reading, RG10 9JU</t>
  </si>
  <si>
    <t>Land east of Gorse Ride South, south of Whittle Close and to the north and south of Billing Avenue Finchampstead RG40 9JF</t>
  </si>
  <si>
    <t>Land South of Old Bath Road Sonning, RG4 6GQ</t>
  </si>
  <si>
    <t>36 and 39-48 Grovelands Park Winnersh Wokingham RG41 5LD</t>
  </si>
  <si>
    <t>Rosa Building, Mulberry Business Park, Fishponds Road, Wokingham, RG41 2GY</t>
  </si>
  <si>
    <t>Matthews Green Phase 3b</t>
  </si>
  <si>
    <t>24 Barkham Ride, Finchampstead, Wokingham, RG40 4EU</t>
  </si>
  <si>
    <t>Land west of Trowes Lane, Swallowfield</t>
  </si>
  <si>
    <t>Land east of Pound Lane, Sonning (Sonning Golf Club)</t>
  </si>
  <si>
    <t>2040/41</t>
  </si>
  <si>
    <t>2041/42</t>
  </si>
  <si>
    <t>2042/43</t>
  </si>
  <si>
    <t>Land at Shinfield West North of Beke Avenue Shinfield Reading</t>
  </si>
  <si>
    <t>Matthews Green Phase 3a</t>
  </si>
  <si>
    <t>Ashridge Farm, Warren House Road</t>
  </si>
  <si>
    <t>Parcel P</t>
  </si>
  <si>
    <t>Parcel V2N</t>
  </si>
  <si>
    <t>Hodwood Farm Phase 3 (P14/P15)</t>
  </si>
  <si>
    <t>Magpie and Parrot, Arborfield Road, Shinfield</t>
  </si>
  <si>
    <t>Ryeish Green Bungalow, Hyde End Lane, Spencers Wood</t>
  </si>
  <si>
    <t>Land adjoining Liberty House, Strand Way, Lower Earley, RG6 4EA</t>
  </si>
  <si>
    <t>Land at Bridge House, Garden Cottage, 46, 50 &amp; 58 High Street, Twyford</t>
  </si>
  <si>
    <t>Market House, 19-21 Market Place, Wokingham</t>
  </si>
  <si>
    <t>Specialist Housing Site (South) Local Centre Land West of Shinfield West of Hyde End Road &amp; Hollow Lane South of Church Lane</t>
  </si>
  <si>
    <t>Land west of Kingfisher Grove, Three Mile Cross</t>
  </si>
  <si>
    <t>Matthews Green Phase 4b</t>
  </si>
  <si>
    <t>Matthews Green Phase 4c</t>
  </si>
  <si>
    <t>2043/44</t>
  </si>
  <si>
    <t>2044/45</t>
  </si>
  <si>
    <t>2045/46</t>
  </si>
  <si>
    <t>2046/47</t>
  </si>
  <si>
    <t>2047/48</t>
  </si>
  <si>
    <t>Total delivery in plan period</t>
  </si>
  <si>
    <t>Total delivery within plan period</t>
  </si>
  <si>
    <t>Land at Arborfield Garrison - Outline</t>
  </si>
  <si>
    <t>2048/49</t>
  </si>
  <si>
    <t>Permissions to 31 March 2023 (Large Sites)</t>
  </si>
  <si>
    <t>Permisisons from 1 April 2023 (Large Sites)</t>
  </si>
  <si>
    <t>Permissions Post 1 April 2023 (Large sites)</t>
  </si>
  <si>
    <t>Permissions To 31 March 2023 (Large sites)</t>
  </si>
  <si>
    <t>Completed</t>
  </si>
  <si>
    <t>Completed 2018/19</t>
  </si>
  <si>
    <t>Completed 2019/20</t>
  </si>
  <si>
    <t>Completed 2020/21</t>
  </si>
  <si>
    <t>Completed 2021/22</t>
  </si>
  <si>
    <t>Completed 2014/15</t>
  </si>
  <si>
    <t>Completed 2016/17</t>
  </si>
  <si>
    <t>Completed 2017/18</t>
  </si>
  <si>
    <t>Completed 2015/16</t>
  </si>
  <si>
    <t>Completed 2022/23</t>
  </si>
  <si>
    <t>TOTAL</t>
  </si>
  <si>
    <t>High Barn Farm, Commonfield Lane, Barkham</t>
  </si>
  <si>
    <t>Woodside, Blagrove Lane, Wokingham</t>
  </si>
  <si>
    <t>Honeysuckle, Commonfield Lane, Finchampstead</t>
  </si>
  <si>
    <t>Hillside, Lower Wokingham Road, Finchampstead</t>
  </si>
  <si>
    <t>Lee Springs, Latimer Road, Wokingham</t>
  </si>
  <si>
    <t>Library Parade, Crockhamwell Road, Woodley</t>
  </si>
  <si>
    <t>43,43b,43c,45 and 47 Peach Street, Wokingham</t>
  </si>
  <si>
    <t>Land South of Old Bath Road, Sonning</t>
  </si>
  <si>
    <t>The Mount Nursing Home, School Hill, Wargrave</t>
  </si>
  <si>
    <t>Parcel V1S (V2E)</t>
  </si>
  <si>
    <t>Hogwood Farm Phase 1 (P1)</t>
  </si>
  <si>
    <t>Hogwood Farm Phase 2 (P2/P3)</t>
  </si>
  <si>
    <t>Hogwood Farm Phase 2 (P7)</t>
  </si>
  <si>
    <t>(Silkmakers Court)
West Forest Gate, Wellington Road, Finchampstead, Wokingham, RG40 2AT</t>
  </si>
  <si>
    <t xml:space="preserve">  </t>
  </si>
  <si>
    <t>43-47 Peach Street Wokingham RG40 1XJ</t>
  </si>
  <si>
    <t>Land ar and to the rear of 240 Nine Mile Ride</t>
  </si>
  <si>
    <t>Barkham Square</t>
  </si>
  <si>
    <t>Land off Poplar Lane and Watmore Lane, Winnersh</t>
  </si>
  <si>
    <t>Land rear of the Bulldog garage and BP garage</t>
  </si>
  <si>
    <t>Westwood Yard, Sheerlands Road</t>
  </si>
  <si>
    <t>WBC offices, Shute End, Wokingham</t>
  </si>
  <si>
    <t>Bridge Farm,New Bath Road, Twyford</t>
  </si>
  <si>
    <t>Former Reading FC Training Ground, Park Lane, Finchampstead</t>
  </si>
  <si>
    <t>Wokingham Town Centre broad area</t>
  </si>
  <si>
    <t>Land west of Old Forest Road, Winnersh</t>
  </si>
  <si>
    <t>Rosery Cottage and 171 Evendons Lane, Wokingham</t>
  </si>
  <si>
    <t>Land south of London Road, Wokingham</t>
  </si>
  <si>
    <t>Status</t>
  </si>
  <si>
    <t>List - Status</t>
  </si>
  <si>
    <t>Permission</t>
  </si>
  <si>
    <t>Other</t>
  </si>
  <si>
    <t>Resolution</t>
  </si>
  <si>
    <t>Permissions</t>
  </si>
  <si>
    <t>South Wokingham SDL - permissions</t>
  </si>
  <si>
    <t>South Wokingham SDL - resolutions</t>
  </si>
  <si>
    <t>South Wokingham SDL - Other</t>
  </si>
  <si>
    <t>North Wokingham SDL - permissions</t>
  </si>
  <si>
    <t>North Wokingham SDL - resolution</t>
  </si>
  <si>
    <t>North Wokingham SDL - other</t>
  </si>
  <si>
    <t>South of the M4 SDL - permissions</t>
  </si>
  <si>
    <t>South of the M4 SDL - resolution</t>
  </si>
  <si>
    <t>South of the M4 SDL - other</t>
  </si>
  <si>
    <t>Small Allocations - permissions</t>
  </si>
  <si>
    <t>Small Allocations - resolution</t>
  </si>
  <si>
    <t>Small Allocations - other</t>
  </si>
  <si>
    <t>Land adj Waterloo Crossing Cottage, Waterloo Rd, Wokingham.</t>
  </si>
  <si>
    <t>Land west of Park Lane, Charvil</t>
  </si>
  <si>
    <t>Lapsed</t>
  </si>
  <si>
    <t>South of the Railway Line.
Land south of Waterloo Crescent, Wokingham, RG40 3BZ.</t>
  </si>
  <si>
    <t>South of the Railway Line.
Land at phase 2a of the South Wokingham SDL.</t>
  </si>
  <si>
    <t>South of the Railway Line.
Land South East of Finchampstead Road, South Wokingham Strategic Development Location, Wokingham.</t>
  </si>
  <si>
    <t>Land adjacent to Amen Corner North, north of London Road / east of A329(M)</t>
  </si>
  <si>
    <t>Sites with permission for 10 or more dwellings</t>
  </si>
  <si>
    <t>Sites with resolution to grant permission for 10 or more dwellings</t>
  </si>
  <si>
    <t>Sites with planning permission for 9 or fewer dwellings and sites which can be anticipated (windfall)</t>
  </si>
  <si>
    <t>Wokingham town centre broad area</t>
  </si>
  <si>
    <t>Arborfield Green SDL (excluding sites with permission/resolution)</t>
  </si>
  <si>
    <t>South Wokingham SDL (excluding sites with permission/resolution)</t>
  </si>
  <si>
    <t>Loddon Valley Garden Village</t>
  </si>
  <si>
    <t>Other allocations (excluding sites with permission/resolution)</t>
  </si>
  <si>
    <t>Land to West of Shinfield
Land west of Hollow Lane, south of Church Lane.</t>
  </si>
  <si>
    <t>Land south of Wokingham, East of Finchampstead Road, and west of Waterloo Road, Wokingham.</t>
  </si>
  <si>
    <t>Hall Farm / Loddon Valley Garden Village</t>
  </si>
  <si>
    <t>Small allocations, excluding those in South of M4 SDL</t>
  </si>
  <si>
    <t>Arborfield Green SDL</t>
  </si>
  <si>
    <t>Arborfield Green SDL - permissions</t>
  </si>
  <si>
    <t>Arborfield Green SDL - resolutions</t>
  </si>
  <si>
    <t>Arborfield Green SDL - other</t>
  </si>
  <si>
    <t>Loddon Valley Garden Village / Hall Farm SDL - allocations</t>
  </si>
  <si>
    <t>Small Sites &amp; Windfall Allowance</t>
  </si>
  <si>
    <t>South Wokingham SDL Extension
Land south of Waterloo Road.</t>
  </si>
  <si>
    <t>Arborfield Green Intensification
Arborfield Studios</t>
  </si>
  <si>
    <t>Wokingham Borough Council</t>
  </si>
  <si>
    <t>Local Plan Update 2023-2040: Proposed Submission Plan (September 2024)</t>
  </si>
  <si>
    <t>Housing Trajectory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</si>
</sst>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0" fillId="0" borderId="0" xfId="0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right"/>
    </xf>
    <xf numFmtId="0" fontId="0" fillId="4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right"/>
    </xf>
    <xf numFmtId="0" fontId="0" fillId="4" borderId="0" xfId="0" applyFill="1"/>
    <xf numFmtId="0" fontId="0" fillId="4" borderId="0" xfId="0" applyFill="1" applyAlignment="1">
      <alignment wrapText="1"/>
    </xf>
    <xf numFmtId="0" fontId="0" fillId="4" borderId="0" xfId="0" applyFill="1" applyAlignment="1">
      <alignment vertical="top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 vertical="top"/>
    </xf>
    <xf numFmtId="0" fontId="0" fillId="4" borderId="1" xfId="0" applyFill="1" applyBorder="1" applyAlignment="1">
      <alignment horizontal="right" vertical="top"/>
    </xf>
    <xf numFmtId="0" fontId="0" fillId="2" borderId="0" xfId="0" applyFill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0" fillId="0" borderId="3" xfId="0" applyBorder="1" applyAlignment="1">
      <alignment horizontal="right"/>
    </xf>
    <xf numFmtId="0" fontId="2" fillId="0" borderId="3" xfId="0" applyFont="1" applyBorder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vertical="top"/>
    </xf>
    <xf numFmtId="0" fontId="0" fillId="0" borderId="3" xfId="0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0" fillId="0" borderId="3" xfId="0" applyBorder="1"/>
    <xf numFmtId="0" fontId="2" fillId="0" borderId="3" xfId="0" applyFont="1" applyBorder="1" applyAlignment="1">
      <alignment vertical="top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3" borderId="3" xfId="0" applyFill="1" applyBorder="1" applyAlignment="1">
      <alignment vertical="top"/>
    </xf>
    <xf numFmtId="0" fontId="0" fillId="5" borderId="1" xfId="0" applyFill="1" applyBorder="1" applyAlignment="1">
      <alignment vertical="top" wrapText="1"/>
    </xf>
    <xf numFmtId="0" fontId="3" fillId="5" borderId="0" xfId="0" applyFont="1" applyFill="1" applyAlignment="1">
      <alignment vertical="top" wrapText="1"/>
    </xf>
    <xf numFmtId="0" fontId="3" fillId="5" borderId="2" xfId="0" applyFont="1" applyFill="1" applyBorder="1" applyAlignment="1">
      <alignment wrapText="1"/>
    </xf>
    <xf numFmtId="0" fontId="1" fillId="0" borderId="1" xfId="0" applyFont="1" applyBorder="1"/>
    <xf numFmtId="0" fontId="1" fillId="0" borderId="3" xfId="0" applyFont="1" applyBorder="1" applyAlignment="1">
      <alignment vertical="top"/>
    </xf>
    <xf numFmtId="0" fontId="1" fillId="4" borderId="0" xfId="0" applyFont="1" applyFill="1" applyAlignment="1">
      <alignment horizontal="right" vertical="top"/>
    </xf>
    <xf numFmtId="0" fontId="1" fillId="4" borderId="1" xfId="0" applyFont="1" applyFill="1" applyBorder="1" applyAlignment="1">
      <alignment horizontal="right" vertical="top"/>
    </xf>
    <xf numFmtId="0" fontId="1" fillId="0" borderId="4" xfId="0" applyFont="1" applyBorder="1"/>
    <xf numFmtId="0" fontId="1" fillId="4" borderId="0" xfId="0" applyFont="1" applyFill="1"/>
    <xf numFmtId="0" fontId="1" fillId="4" borderId="1" xfId="0" applyFont="1" applyFill="1" applyBorder="1"/>
    <xf numFmtId="0" fontId="1" fillId="5" borderId="3" xfId="0" applyFont="1" applyFill="1" applyBorder="1" applyAlignment="1">
      <alignment vertical="top"/>
    </xf>
    <xf numFmtId="0" fontId="1" fillId="5" borderId="3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 vertical="top"/>
    </xf>
    <xf numFmtId="0" fontId="1" fillId="5" borderId="3" xfId="0" applyFont="1" applyFill="1" applyBorder="1" applyAlignment="1">
      <alignment horizontal="right" vertical="top"/>
    </xf>
    <xf numFmtId="0" fontId="1" fillId="5" borderId="3" xfId="0" applyFont="1" applyFill="1" applyBorder="1"/>
    <xf numFmtId="1" fontId="1" fillId="5" borderId="3" xfId="0" applyNumberFormat="1" applyFont="1" applyFill="1" applyBorder="1" applyAlignment="1">
      <alignment vertical="top"/>
    </xf>
    <xf numFmtId="0" fontId="1" fillId="5" borderId="4" xfId="0" applyFont="1" applyFill="1" applyBorder="1"/>
    <xf numFmtId="0" fontId="0" fillId="0" borderId="0" xfId="0" quotePrefix="1"/>
    <xf numFmtId="0" fontId="1" fillId="5" borderId="0" xfId="0" applyFont="1" applyFill="1" applyAlignment="1">
      <alignment horizontal="right" vertical="top"/>
    </xf>
    <xf numFmtId="0" fontId="0" fillId="0" borderId="0" xfId="0" applyAlignment="1">
      <alignment horizontal="right" vertical="top"/>
    </xf>
    <xf numFmtId="0" fontId="4" fillId="0" borderId="0" xfId="0" applyFont="1"/>
    <xf numFmtId="0" fontId="1" fillId="5" borderId="8" xfId="0" applyFont="1" applyFill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1" fillId="0" borderId="8" xfId="0" applyFont="1" applyBorder="1" applyAlignment="1">
      <alignment vertical="top"/>
    </xf>
    <xf numFmtId="0" fontId="0" fillId="0" borderId="9" xfId="0" applyBorder="1"/>
    <xf numFmtId="0" fontId="2" fillId="5" borderId="4" xfId="0" applyFont="1" applyFill="1" applyBorder="1"/>
    <xf numFmtId="0" fontId="2" fillId="5" borderId="3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3" fontId="1" fillId="5" borderId="5" xfId="0" applyNumberFormat="1" applyFont="1" applyFill="1" applyBorder="1"/>
    <xf numFmtId="3" fontId="2" fillId="0" borderId="6" xfId="0" applyNumberFormat="1" applyFont="1" applyBorder="1"/>
    <xf numFmtId="3" fontId="2" fillId="0" borderId="4" xfId="0" applyNumberFormat="1" applyFont="1" applyBorder="1"/>
    <xf numFmtId="3" fontId="1" fillId="5" borderId="10" xfId="0" applyNumberFormat="1" applyFont="1" applyFill="1" applyBorder="1"/>
    <xf numFmtId="3" fontId="2" fillId="0" borderId="11" xfId="0" applyNumberFormat="1" applyFont="1" applyBorder="1"/>
    <xf numFmtId="3" fontId="2" fillId="0" borderId="7" xfId="0" applyNumberFormat="1" applyFont="1" applyBorder="1"/>
    <xf numFmtId="3" fontId="2" fillId="0" borderId="3" xfId="0" applyNumberFormat="1" applyFont="1" applyBorder="1"/>
    <xf numFmtId="3" fontId="0" fillId="4" borderId="0" xfId="0" applyNumberFormat="1" applyFill="1"/>
    <xf numFmtId="3" fontId="0" fillId="4" borderId="1" xfId="0" applyNumberFormat="1" applyFill="1" applyBorder="1"/>
    <xf numFmtId="3" fontId="2" fillId="4" borderId="1" xfId="0" applyNumberFormat="1" applyFont="1" applyFill="1" applyBorder="1"/>
    <xf numFmtId="3" fontId="0" fillId="0" borderId="0" xfId="0" applyNumberFormat="1"/>
    <xf numFmtId="0" fontId="2" fillId="0" borderId="3" xfId="0" applyFont="1" applyBorder="1" applyAlignment="1">
      <alignment vertical="top" wrapText="1"/>
    </xf>
    <xf numFmtId="0" fontId="0" fillId="0" borderId="3" xfId="0" applyBorder="1" applyAlignment="1">
      <alignment horizontal="left"/>
    </xf>
    <xf numFmtId="0" fontId="0" fillId="0" borderId="12" xfId="0" applyBorder="1" applyAlignment="1">
      <alignment horizontal="left" vertical="top"/>
    </xf>
    <xf numFmtId="0" fontId="1" fillId="5" borderId="12" xfId="0" applyFont="1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0" xfId="0" applyAlignment="1">
      <alignment horizontal="right"/>
    </xf>
    <xf numFmtId="0" fontId="0" fillId="6" borderId="3" xfId="0" applyFill="1" applyBorder="1"/>
    <xf numFmtId="3" fontId="1" fillId="6" borderId="10" xfId="0" applyNumberFormat="1" applyFont="1" applyFill="1" applyBorder="1"/>
    <xf numFmtId="3" fontId="2" fillId="6" borderId="7" xfId="0" applyNumberFormat="1" applyFont="1" applyFill="1" applyBorder="1"/>
    <xf numFmtId="3" fontId="2" fillId="6" borderId="3" xfId="0" applyNumberFormat="1" applyFont="1" applyFill="1" applyBorder="1"/>
    <xf numFmtId="0" fontId="3" fillId="0" borderId="3" xfId="0" applyFont="1" applyBorder="1"/>
    <xf numFmtId="3" fontId="0" fillId="0" borderId="3" xfId="0" applyNumberFormat="1" applyBorder="1"/>
    <xf numFmtId="3" fontId="3" fillId="2" borderId="0" xfId="0" applyNumberFormat="1" applyFont="1" applyFill="1" applyAlignment="1">
      <alignment wrapText="1"/>
    </xf>
    <xf numFmtId="3" fontId="3" fillId="0" borderId="0" xfId="0" applyNumberFormat="1" applyFont="1" applyAlignment="1">
      <alignment wrapText="1"/>
    </xf>
    <xf numFmtId="0" fontId="0" fillId="0" borderId="8" xfId="0" applyBorder="1" applyAlignment="1">
      <alignment vertical="top" wrapText="1"/>
    </xf>
    <xf numFmtId="164" fontId="0" fillId="0" borderId="0" xfId="0" applyNumberFormat="1"/>
    <xf numFmtId="16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761117916149316E-2"/>
          <c:y val="2.415663964023726E-2"/>
          <c:w val="0.96095499502743309"/>
          <c:h val="0.839662206485534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Summary_LPU!$A$33</c:f>
              <c:strCache>
                <c:ptCount val="1"/>
                <c:pt idx="0">
                  <c:v>Sites with permission for 10 or more dwellings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Summary_LPU!$B$32:$S$32</c15:sqref>
                  </c15:fullRef>
                </c:ext>
              </c:extLst>
              <c:f>Summary_LPU!$C$32:$S$32</c:f>
              <c:strCache>
                <c:ptCount val="17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Summary_LPU!$B$33:$S$33</c15:sqref>
                  </c15:fullRef>
                </c:ext>
              </c:extLst>
              <c:f>Summary_LPU!$C$33:$S$33</c:f>
              <c:numCache>
                <c:formatCode>#,##0</c:formatCode>
                <c:ptCount val="17"/>
                <c:pt idx="0">
                  <c:v>840</c:v>
                </c:pt>
                <c:pt idx="1">
                  <c:v>686</c:v>
                </c:pt>
                <c:pt idx="2">
                  <c:v>423</c:v>
                </c:pt>
                <c:pt idx="3">
                  <c:v>441</c:v>
                </c:pt>
                <c:pt idx="4">
                  <c:v>222</c:v>
                </c:pt>
                <c:pt idx="5">
                  <c:v>350</c:v>
                </c:pt>
                <c:pt idx="6">
                  <c:v>370</c:v>
                </c:pt>
                <c:pt idx="7">
                  <c:v>309</c:v>
                </c:pt>
                <c:pt idx="8">
                  <c:v>285</c:v>
                </c:pt>
                <c:pt idx="9">
                  <c:v>319</c:v>
                </c:pt>
                <c:pt idx="10">
                  <c:v>240</c:v>
                </c:pt>
                <c:pt idx="11">
                  <c:v>240</c:v>
                </c:pt>
                <c:pt idx="12">
                  <c:v>240</c:v>
                </c:pt>
                <c:pt idx="13">
                  <c:v>240</c:v>
                </c:pt>
                <c:pt idx="14">
                  <c:v>240</c:v>
                </c:pt>
                <c:pt idx="15">
                  <c:v>240</c:v>
                </c:pt>
                <c:pt idx="16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9-4573-A949-FA90091A4B8D}"/>
            </c:ext>
          </c:extLst>
        </c:ser>
        <c:ser>
          <c:idx val="1"/>
          <c:order val="1"/>
          <c:tx>
            <c:strRef>
              <c:f>Summary_LPU!$A$34</c:f>
              <c:strCache>
                <c:ptCount val="1"/>
                <c:pt idx="0">
                  <c:v>Sites with resolution to grant permission for 10 or more dwellings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Summary_LPU!$B$32:$S$32</c15:sqref>
                  </c15:fullRef>
                </c:ext>
              </c:extLst>
              <c:f>Summary_LPU!$C$32:$S$32</c:f>
              <c:strCache>
                <c:ptCount val="17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Summary_LPU!$B$34:$S$34</c15:sqref>
                  </c15:fullRef>
                </c:ext>
              </c:extLst>
              <c:f>Summary_LPU!$C$34:$S$34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28</c:v>
                </c:pt>
                <c:pt idx="3">
                  <c:v>0</c:v>
                </c:pt>
                <c:pt idx="4">
                  <c:v>30</c:v>
                </c:pt>
                <c:pt idx="5">
                  <c:v>85</c:v>
                </c:pt>
                <c:pt idx="6">
                  <c:v>85</c:v>
                </c:pt>
                <c:pt idx="7">
                  <c:v>60</c:v>
                </c:pt>
                <c:pt idx="8">
                  <c:v>50</c:v>
                </c:pt>
                <c:pt idx="9">
                  <c:v>21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9-4573-A949-FA90091A4B8D}"/>
            </c:ext>
          </c:extLst>
        </c:ser>
        <c:ser>
          <c:idx val="2"/>
          <c:order val="2"/>
          <c:tx>
            <c:strRef>
              <c:f>Summary_LPU!$A$35</c:f>
              <c:strCache>
                <c:ptCount val="1"/>
                <c:pt idx="0">
                  <c:v>Sites with planning permission for 9 or fewer dwellings and sites which can be anticipated (windfall)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Summary_LPU!$B$32:$S$32</c15:sqref>
                  </c15:fullRef>
                </c:ext>
              </c:extLst>
              <c:f>Summary_LPU!$C$32:$S$32</c:f>
              <c:strCache>
                <c:ptCount val="17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Summary_LPU!$B$35:$S$35</c15:sqref>
                  </c15:fullRef>
                </c:ext>
              </c:extLst>
              <c:f>Summary_LPU!$C$35:$S$35</c:f>
              <c:numCache>
                <c:formatCode>#,##0</c:formatCode>
                <c:ptCount val="17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9-4573-A949-FA90091A4B8D}"/>
            </c:ext>
          </c:extLst>
        </c:ser>
        <c:ser>
          <c:idx val="3"/>
          <c:order val="3"/>
          <c:tx>
            <c:strRef>
              <c:f>Summary_LPU!$A$36</c:f>
              <c:strCache>
                <c:ptCount val="1"/>
                <c:pt idx="0">
                  <c:v>Wokingham town centre broad area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Summary_LPU!$B$32:$S$32</c15:sqref>
                  </c15:fullRef>
                </c:ext>
              </c:extLst>
              <c:f>Summary_LPU!$C$32:$S$32</c:f>
              <c:strCache>
                <c:ptCount val="17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Summary_LPU!$B$36:$S$36</c15:sqref>
                  </c15:fullRef>
                </c:ext>
              </c:extLst>
              <c:f>Summary_LPU!$C$36:$S$36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9-4573-A949-FA90091A4B8D}"/>
            </c:ext>
          </c:extLst>
        </c:ser>
        <c:ser>
          <c:idx val="4"/>
          <c:order val="4"/>
          <c:tx>
            <c:strRef>
              <c:f>Summary_LPU!$A$37</c:f>
              <c:strCache>
                <c:ptCount val="1"/>
                <c:pt idx="0">
                  <c:v>Arborfield Green SDL (excluding sites with permission/resolution)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Summary_LPU!$B$32:$S$32</c15:sqref>
                  </c15:fullRef>
                </c:ext>
              </c:extLst>
              <c:f>Summary_LPU!$C$32:$S$32</c:f>
              <c:strCache>
                <c:ptCount val="17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Summary_LPU!$B$37:$S$37</c15:sqref>
                  </c15:fullRef>
                </c:ext>
              </c:extLst>
              <c:f>Summary_LPU!$C$37:$S$37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9-4573-A949-FA90091A4B8D}"/>
            </c:ext>
          </c:extLst>
        </c:ser>
        <c:ser>
          <c:idx val="5"/>
          <c:order val="5"/>
          <c:tx>
            <c:strRef>
              <c:f>Summary_LPU!$A$38</c:f>
              <c:strCache>
                <c:ptCount val="1"/>
                <c:pt idx="0">
                  <c:v>South Wokingham SDL (excluding sites with permission/resolution)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Summary_LPU!$B$32:$S$32</c15:sqref>
                  </c15:fullRef>
                </c:ext>
              </c:extLst>
              <c:f>Summary_LPU!$C$32:$S$32</c:f>
              <c:strCache>
                <c:ptCount val="17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Summary_LPU!$B$38:$S$38</c15:sqref>
                  </c15:fullRef>
                </c:ext>
              </c:extLst>
              <c:f>Summary_LPU!$C$38:$S$38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</c:v>
                </c:pt>
                <c:pt idx="7">
                  <c:v>50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79-4573-A949-FA90091A4B8D}"/>
            </c:ext>
          </c:extLst>
        </c:ser>
        <c:ser>
          <c:idx val="6"/>
          <c:order val="6"/>
          <c:tx>
            <c:strRef>
              <c:f>Summary_LPU!$A$39</c:f>
              <c:strCache>
                <c:ptCount val="1"/>
                <c:pt idx="0">
                  <c:v>Loddon Valley Garden Village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Summary_LPU!$B$32:$S$32</c15:sqref>
                  </c15:fullRef>
                </c:ext>
              </c:extLst>
              <c:f>Summary_LPU!$C$32:$S$32</c:f>
              <c:strCache>
                <c:ptCount val="17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Summary_LPU!$B$39:$S$39</c15:sqref>
                  </c15:fullRef>
                </c:ext>
              </c:extLst>
              <c:f>Summary_LPU!$C$39:$S$39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</c:v>
                </c:pt>
                <c:pt idx="5">
                  <c:v>125</c:v>
                </c:pt>
                <c:pt idx="6">
                  <c:v>175</c:v>
                </c:pt>
                <c:pt idx="7">
                  <c:v>200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225</c:v>
                </c:pt>
                <c:pt idx="16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79-4573-A949-FA90091A4B8D}"/>
            </c:ext>
          </c:extLst>
        </c:ser>
        <c:ser>
          <c:idx val="7"/>
          <c:order val="7"/>
          <c:tx>
            <c:strRef>
              <c:f>Summary_LPU!$A$40</c:f>
              <c:strCache>
                <c:ptCount val="1"/>
                <c:pt idx="0">
                  <c:v>Other allocations (excluding sites with permission/resolution)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Summary_LPU!$B$32:$S$32</c15:sqref>
                  </c15:fullRef>
                </c:ext>
              </c:extLst>
              <c:f>Summary_LPU!$C$32:$S$32</c:f>
              <c:strCache>
                <c:ptCount val="17"/>
                <c:pt idx="0">
                  <c:v>2023/24</c:v>
                </c:pt>
                <c:pt idx="1">
                  <c:v>2024/25</c:v>
                </c:pt>
                <c:pt idx="2">
                  <c:v>2025/26</c:v>
                </c:pt>
                <c:pt idx="3">
                  <c:v>2026/27</c:v>
                </c:pt>
                <c:pt idx="4">
                  <c:v>2027/28</c:v>
                </c:pt>
                <c:pt idx="5">
                  <c:v>2028/29</c:v>
                </c:pt>
                <c:pt idx="6">
                  <c:v>2029/30</c:v>
                </c:pt>
                <c:pt idx="7">
                  <c:v>2030/31</c:v>
                </c:pt>
                <c:pt idx="8">
                  <c:v>2031/32</c:v>
                </c:pt>
                <c:pt idx="9">
                  <c:v>2032/33</c:v>
                </c:pt>
                <c:pt idx="10">
                  <c:v>2033/34</c:v>
                </c:pt>
                <c:pt idx="11">
                  <c:v>2034/35</c:v>
                </c:pt>
                <c:pt idx="12">
                  <c:v>2035/36</c:v>
                </c:pt>
                <c:pt idx="13">
                  <c:v>2036/37</c:v>
                </c:pt>
                <c:pt idx="14">
                  <c:v>2037/38</c:v>
                </c:pt>
                <c:pt idx="15">
                  <c:v>2038/39</c:v>
                </c:pt>
                <c:pt idx="16">
                  <c:v>2039/40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Summary_LPU!$B$40:$S$40</c15:sqref>
                  </c15:fullRef>
                </c:ext>
              </c:extLst>
              <c:f>Summary_LPU!$C$40:$S$40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53</c:v>
                </c:pt>
                <c:pt idx="4">
                  <c:v>102</c:v>
                </c:pt>
                <c:pt idx="5">
                  <c:v>128</c:v>
                </c:pt>
                <c:pt idx="6">
                  <c:v>155</c:v>
                </c:pt>
                <c:pt idx="7">
                  <c:v>243</c:v>
                </c:pt>
                <c:pt idx="8">
                  <c:v>179</c:v>
                </c:pt>
                <c:pt idx="9">
                  <c:v>105</c:v>
                </c:pt>
                <c:pt idx="10">
                  <c:v>56</c:v>
                </c:pt>
                <c:pt idx="11">
                  <c:v>20</c:v>
                </c:pt>
                <c:pt idx="12">
                  <c:v>0</c:v>
                </c:pt>
                <c:pt idx="13">
                  <c:v>25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79-4573-A949-FA90091A4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8597712"/>
        <c:axId val="988597232"/>
      </c:barChart>
      <c:catAx>
        <c:axId val="98859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597232"/>
        <c:crosses val="autoZero"/>
        <c:auto val="1"/>
        <c:lblAlgn val="ctr"/>
        <c:lblOffset val="100"/>
        <c:noMultiLvlLbl val="0"/>
      </c:catAx>
      <c:valAx>
        <c:axId val="98859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59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44</xdr:row>
      <xdr:rowOff>12303</xdr:rowOff>
    </xdr:from>
    <xdr:to>
      <xdr:col>12</xdr:col>
      <xdr:colOff>678656</xdr:colOff>
      <xdr:row>91</xdr:row>
      <xdr:rowOff>23812</xdr:rowOff>
    </xdr:to>
    <xdr:graphicFrame macro="">
      <xdr:nvGraphicFramePr>
        <xdr:cNvPr id="2" name="Chart 1" descr="Housing trajectory graph">
          <a:extLst>
            <a:ext uri="{FF2B5EF4-FFF2-40B4-BE49-F238E27FC236}">
              <a16:creationId xmlns:a16="http://schemas.microsoft.com/office/drawing/2014/main" id="{4BD72302-C1D7-ADE3-F400-0BB998E45D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5430-984B-40F1-BFF3-641CCA20AB1A}">
  <dimension ref="A1:A4"/>
  <sheetViews>
    <sheetView tabSelected="1" workbookViewId="0"/>
  </sheetViews>
  <sheetFormatPr defaultRowHeight="14.5" x14ac:dyDescent="0.35"/>
  <cols>
    <col min="1" max="1" width="65.1796875" bestFit="1" customWidth="1"/>
  </cols>
  <sheetData>
    <row r="1" spans="1:1" x14ac:dyDescent="0.35">
      <c r="A1" s="33" t="s">
        <v>247</v>
      </c>
    </row>
    <row r="2" spans="1:1" x14ac:dyDescent="0.35">
      <c r="A2" s="33" t="s">
        <v>248</v>
      </c>
    </row>
    <row r="3" spans="1:1" x14ac:dyDescent="0.35">
      <c r="A3" s="33"/>
    </row>
    <row r="4" spans="1:1" x14ac:dyDescent="0.35">
      <c r="A4" s="33" t="s">
        <v>249</v>
      </c>
    </row>
  </sheetData>
  <sheetProtection algorithmName="SHA-512" hashValue="mpX52oWw8y5NdSbSOBPrHHA9VNIYDgi+feLM2fIzIDa+4bQmRMO9GzcfbF4MpUWh7TLwWyvsK3DXPsZNWnYsTg==" saltValue="rlJzq/XJhuqowo7S6q9GX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A44"/>
  <sheetViews>
    <sheetView zoomScale="90" zoomScaleNormal="90" workbookViewId="0">
      <pane ySplit="3" topLeftCell="A4" activePane="bottomLeft" state="frozen"/>
      <selection pane="bottomLeft"/>
    </sheetView>
  </sheetViews>
  <sheetFormatPr defaultRowHeight="14.5" x14ac:dyDescent="0.35"/>
  <cols>
    <col min="1" max="1" width="20.26953125" customWidth="1"/>
    <col min="2" max="2" width="71.453125" style="5" bestFit="1" customWidth="1"/>
    <col min="3" max="3" width="19.90625" style="5" customWidth="1"/>
    <col min="4" max="4" width="17.453125" bestFit="1" customWidth="1"/>
    <col min="19" max="19" width="8.7265625" bestFit="1" customWidth="1"/>
  </cols>
  <sheetData>
    <row r="1" spans="1:21" x14ac:dyDescent="0.35">
      <c r="A1" t="s">
        <v>238</v>
      </c>
    </row>
    <row r="3" spans="1:21" ht="29.5" thickBot="1" x14ac:dyDescent="0.4">
      <c r="A3" s="1" t="s">
        <v>31</v>
      </c>
      <c r="B3" s="75" t="s">
        <v>29</v>
      </c>
      <c r="C3" s="75" t="s">
        <v>202</v>
      </c>
      <c r="D3" s="48" t="s">
        <v>155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1" t="s">
        <v>19</v>
      </c>
      <c r="P3" s="1" t="s">
        <v>20</v>
      </c>
      <c r="Q3" s="1" t="s">
        <v>21</v>
      </c>
      <c r="R3" s="1" t="s">
        <v>22</v>
      </c>
      <c r="S3" s="1" t="s">
        <v>23</v>
      </c>
      <c r="T3" s="1" t="s">
        <v>24</v>
      </c>
      <c r="U3" s="1" t="s">
        <v>25</v>
      </c>
    </row>
    <row r="4" spans="1:21" s="3" customFormat="1" ht="15" thickTop="1" x14ac:dyDescent="0.35">
      <c r="A4" s="89" t="s">
        <v>33</v>
      </c>
      <c r="B4" s="89" t="s">
        <v>196</v>
      </c>
      <c r="C4" s="89" t="s">
        <v>204</v>
      </c>
      <c r="D4" s="90">
        <v>200</v>
      </c>
      <c r="E4" s="91"/>
      <c r="F4" s="91">
        <v>30</v>
      </c>
      <c r="G4" s="92">
        <v>40</v>
      </c>
      <c r="H4" s="91">
        <v>50</v>
      </c>
      <c r="I4" s="91">
        <v>40</v>
      </c>
      <c r="J4" s="91">
        <v>20</v>
      </c>
      <c r="K4" s="91">
        <v>20</v>
      </c>
      <c r="L4" s="91"/>
      <c r="M4" s="91"/>
      <c r="N4" s="91"/>
      <c r="O4" s="91"/>
      <c r="P4" s="91"/>
      <c r="Q4" s="91"/>
      <c r="R4" s="91"/>
      <c r="S4" s="91"/>
      <c r="T4" s="91"/>
      <c r="U4" s="91"/>
    </row>
    <row r="5" spans="1:21" s="3" customFormat="1" x14ac:dyDescent="0.35">
      <c r="A5" s="28" t="s">
        <v>38</v>
      </c>
      <c r="B5" s="27" t="s">
        <v>221</v>
      </c>
      <c r="C5" s="28" t="s">
        <v>205</v>
      </c>
      <c r="D5" s="59">
        <v>61</v>
      </c>
      <c r="E5" s="30"/>
      <c r="F5" s="88"/>
      <c r="G5" s="30">
        <v>15</v>
      </c>
      <c r="H5" s="30">
        <v>23</v>
      </c>
      <c r="I5" s="30">
        <v>23</v>
      </c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s="3" customFormat="1" x14ac:dyDescent="0.35">
      <c r="A6" s="28" t="s">
        <v>38</v>
      </c>
      <c r="B6" s="28" t="s">
        <v>177</v>
      </c>
      <c r="C6" s="28" t="s">
        <v>205</v>
      </c>
      <c r="D6" s="59">
        <v>15</v>
      </c>
      <c r="E6" s="30"/>
      <c r="F6" s="30"/>
      <c r="G6" s="30"/>
      <c r="H6" s="88"/>
      <c r="I6" s="30">
        <v>15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s="3" customFormat="1" x14ac:dyDescent="0.35">
      <c r="A7" s="28" t="s">
        <v>37</v>
      </c>
      <c r="B7" s="28" t="s">
        <v>0</v>
      </c>
      <c r="C7" s="28" t="s">
        <v>205</v>
      </c>
      <c r="D7" s="59">
        <v>12</v>
      </c>
      <c r="E7" s="30"/>
      <c r="F7" s="30"/>
      <c r="G7" s="30"/>
      <c r="H7" s="30"/>
      <c r="I7" s="88"/>
      <c r="J7" s="30">
        <v>12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s="3" customFormat="1" x14ac:dyDescent="0.35">
      <c r="A8" s="28" t="s">
        <v>37</v>
      </c>
      <c r="B8" s="28" t="s">
        <v>1</v>
      </c>
      <c r="C8" s="28" t="s">
        <v>205</v>
      </c>
      <c r="D8" s="59">
        <v>20</v>
      </c>
      <c r="E8" s="30"/>
      <c r="F8" s="30"/>
      <c r="G8" s="30"/>
      <c r="H8" s="30"/>
      <c r="I8" s="30"/>
      <c r="J8" s="88"/>
      <c r="K8" s="30">
        <v>20</v>
      </c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s="3" customFormat="1" x14ac:dyDescent="0.35">
      <c r="A9" s="28" t="s">
        <v>37</v>
      </c>
      <c r="B9" s="28" t="s">
        <v>2</v>
      </c>
      <c r="C9" s="28" t="s">
        <v>205</v>
      </c>
      <c r="D9" s="59">
        <v>10</v>
      </c>
      <c r="E9" s="30"/>
      <c r="F9" s="30"/>
      <c r="G9" s="30"/>
      <c r="H9" s="88"/>
      <c r="I9" s="30"/>
      <c r="J9" s="30"/>
      <c r="K9" s="30">
        <v>10</v>
      </c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1" s="3" customFormat="1" x14ac:dyDescent="0.35">
      <c r="A10" s="28" t="s">
        <v>37</v>
      </c>
      <c r="B10" s="28" t="s">
        <v>3</v>
      </c>
      <c r="C10" s="28" t="s">
        <v>205</v>
      </c>
      <c r="D10" s="59">
        <v>60</v>
      </c>
      <c r="E10" s="30"/>
      <c r="F10" s="88"/>
      <c r="G10" s="88"/>
      <c r="H10" s="30">
        <v>15</v>
      </c>
      <c r="I10" s="30">
        <v>25</v>
      </c>
      <c r="J10" s="30">
        <v>20</v>
      </c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spans="1:21" s="3" customFormat="1" x14ac:dyDescent="0.35">
      <c r="A11" s="28" t="s">
        <v>37</v>
      </c>
      <c r="B11" s="28" t="s">
        <v>199</v>
      </c>
      <c r="C11" s="28" t="s">
        <v>205</v>
      </c>
      <c r="D11" s="59">
        <v>50</v>
      </c>
      <c r="E11" s="30"/>
      <c r="F11" s="88"/>
      <c r="G11" s="88"/>
      <c r="H11" s="30">
        <v>15</v>
      </c>
      <c r="I11" s="30">
        <v>20</v>
      </c>
      <c r="J11" s="30">
        <v>15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1:21" s="3" customFormat="1" x14ac:dyDescent="0.35">
      <c r="A12" s="28" t="s">
        <v>37</v>
      </c>
      <c r="B12" s="28" t="s">
        <v>4</v>
      </c>
      <c r="C12" s="28" t="s">
        <v>205</v>
      </c>
      <c r="D12" s="59">
        <v>40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>
        <v>20</v>
      </c>
      <c r="P12" s="30">
        <v>20</v>
      </c>
      <c r="Q12" s="30"/>
      <c r="R12" s="30"/>
      <c r="S12" s="30"/>
      <c r="T12" s="30"/>
      <c r="U12" s="30"/>
    </row>
    <row r="13" spans="1:21" s="3" customFormat="1" x14ac:dyDescent="0.35">
      <c r="A13" s="28" t="s">
        <v>37</v>
      </c>
      <c r="B13" s="28" t="s">
        <v>6</v>
      </c>
      <c r="C13" s="28" t="s">
        <v>205</v>
      </c>
      <c r="D13" s="59">
        <v>15</v>
      </c>
      <c r="E13" s="30"/>
      <c r="F13" s="30"/>
      <c r="G13" s="30"/>
      <c r="H13" s="88"/>
      <c r="I13" s="88"/>
      <c r="J13" s="30">
        <v>5</v>
      </c>
      <c r="K13" s="30">
        <v>5</v>
      </c>
      <c r="L13" s="30">
        <v>5</v>
      </c>
      <c r="M13" s="30"/>
      <c r="N13" s="30"/>
      <c r="O13" s="30"/>
      <c r="P13" s="30"/>
      <c r="Q13" s="30"/>
      <c r="R13" s="30"/>
      <c r="S13" s="30"/>
      <c r="T13" s="30"/>
      <c r="U13" s="30"/>
    </row>
    <row r="14" spans="1:21" s="3" customFormat="1" x14ac:dyDescent="0.35">
      <c r="A14" s="28" t="s">
        <v>37</v>
      </c>
      <c r="B14" s="28" t="s">
        <v>7</v>
      </c>
      <c r="C14" s="28" t="s">
        <v>205</v>
      </c>
      <c r="D14" s="59">
        <v>24</v>
      </c>
      <c r="E14" s="30"/>
      <c r="F14" s="30"/>
      <c r="G14" s="30"/>
      <c r="H14" s="88"/>
      <c r="I14" s="30"/>
      <c r="J14" s="30"/>
      <c r="K14" s="30"/>
      <c r="L14" s="30">
        <v>24</v>
      </c>
      <c r="M14" s="30"/>
      <c r="N14" s="30"/>
      <c r="O14" s="30"/>
      <c r="P14" s="30"/>
      <c r="Q14" s="30"/>
      <c r="R14" s="30"/>
      <c r="S14" s="30"/>
      <c r="T14" s="30"/>
      <c r="U14" s="30"/>
    </row>
    <row r="15" spans="1:21" s="3" customFormat="1" x14ac:dyDescent="0.35">
      <c r="A15" s="28" t="s">
        <v>37</v>
      </c>
      <c r="B15" s="28" t="s">
        <v>8</v>
      </c>
      <c r="C15" s="28" t="s">
        <v>205</v>
      </c>
      <c r="D15" s="59">
        <v>25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R15" s="30">
        <v>25</v>
      </c>
      <c r="S15" s="30"/>
      <c r="T15" s="30"/>
      <c r="U15" s="30"/>
    </row>
    <row r="16" spans="1:21" s="3" customFormat="1" x14ac:dyDescent="0.35">
      <c r="A16" s="28" t="s">
        <v>37</v>
      </c>
      <c r="B16" s="27" t="s">
        <v>129</v>
      </c>
      <c r="C16" s="28" t="s">
        <v>205</v>
      </c>
      <c r="D16" s="59">
        <v>30</v>
      </c>
      <c r="E16" s="30">
        <v>0</v>
      </c>
      <c r="F16" s="30"/>
      <c r="G16" s="30"/>
      <c r="H16" s="30"/>
      <c r="I16" s="30"/>
      <c r="J16" s="30"/>
      <c r="K16" s="30">
        <v>15</v>
      </c>
      <c r="L16" s="30">
        <v>15</v>
      </c>
      <c r="M16" s="30"/>
      <c r="N16" s="30"/>
      <c r="O16" s="30"/>
      <c r="P16" s="30"/>
      <c r="Q16" s="30"/>
      <c r="R16" s="30"/>
      <c r="S16" s="30"/>
      <c r="T16" s="30"/>
      <c r="U16" s="30"/>
    </row>
    <row r="17" spans="1:79" s="3" customFormat="1" ht="29" x14ac:dyDescent="0.35">
      <c r="A17" s="28" t="s">
        <v>37</v>
      </c>
      <c r="B17" s="27" t="s">
        <v>114</v>
      </c>
      <c r="C17" s="28" t="s">
        <v>205</v>
      </c>
      <c r="D17" s="59">
        <v>20</v>
      </c>
      <c r="E17" s="30"/>
      <c r="F17" s="88"/>
      <c r="G17" s="88"/>
      <c r="H17" s="30"/>
      <c r="I17" s="30">
        <v>15</v>
      </c>
      <c r="J17" s="30">
        <v>5</v>
      </c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79" s="3" customFormat="1" x14ac:dyDescent="0.35">
      <c r="A18" s="28" t="s">
        <v>38</v>
      </c>
      <c r="B18" s="27" t="s">
        <v>116</v>
      </c>
      <c r="C18" s="28" t="s">
        <v>206</v>
      </c>
      <c r="D18" s="59">
        <v>80</v>
      </c>
      <c r="E18" s="30"/>
      <c r="F18" s="30"/>
      <c r="G18" s="30"/>
      <c r="H18" s="30"/>
      <c r="I18" s="30"/>
      <c r="J18" s="88"/>
      <c r="K18" s="30">
        <v>30</v>
      </c>
      <c r="L18" s="30">
        <v>30</v>
      </c>
      <c r="M18" s="30">
        <v>20</v>
      </c>
      <c r="N18" s="30"/>
      <c r="O18" s="30"/>
      <c r="P18" s="30"/>
      <c r="Q18" s="30"/>
      <c r="R18" s="30"/>
      <c r="S18" s="30"/>
      <c r="T18" s="30"/>
      <c r="U18" s="30"/>
    </row>
    <row r="19" spans="1:79" s="3" customFormat="1" x14ac:dyDescent="0.35">
      <c r="A19" s="28" t="s">
        <v>37</v>
      </c>
      <c r="B19" s="27" t="s">
        <v>117</v>
      </c>
      <c r="C19" s="28" t="s">
        <v>205</v>
      </c>
      <c r="D19" s="59">
        <v>100</v>
      </c>
      <c r="E19" s="30"/>
      <c r="F19" s="30"/>
      <c r="G19" s="30"/>
      <c r="H19" s="88"/>
      <c r="I19" s="88"/>
      <c r="J19" s="30"/>
      <c r="K19" s="30">
        <v>30</v>
      </c>
      <c r="L19" s="30">
        <v>30</v>
      </c>
      <c r="M19" s="30">
        <v>40</v>
      </c>
      <c r="N19" s="30"/>
      <c r="O19" s="30"/>
      <c r="P19" s="30"/>
      <c r="Q19" s="30"/>
      <c r="R19" s="30"/>
      <c r="S19" s="30"/>
      <c r="T19" s="30"/>
      <c r="U19" s="30"/>
    </row>
    <row r="20" spans="1:79" s="3" customFormat="1" x14ac:dyDescent="0.35">
      <c r="A20" s="28" t="s">
        <v>38</v>
      </c>
      <c r="B20" s="27" t="s">
        <v>118</v>
      </c>
      <c r="C20" s="28" t="s">
        <v>206</v>
      </c>
      <c r="D20" s="59">
        <v>28</v>
      </c>
      <c r="E20" s="30"/>
      <c r="F20" s="88"/>
      <c r="G20" s="30">
        <v>28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79" s="3" customFormat="1" x14ac:dyDescent="0.35">
      <c r="A21" s="28" t="s">
        <v>37</v>
      </c>
      <c r="B21" s="27" t="s">
        <v>119</v>
      </c>
      <c r="C21" s="28" t="s">
        <v>205</v>
      </c>
      <c r="D21" s="59">
        <v>59</v>
      </c>
      <c r="E21" s="30"/>
      <c r="F21" s="88"/>
      <c r="G21" s="88"/>
      <c r="H21" s="30"/>
      <c r="I21" s="30"/>
      <c r="J21" s="30"/>
      <c r="K21" s="30"/>
      <c r="L21" s="30">
        <v>30</v>
      </c>
      <c r="M21" s="30">
        <v>29</v>
      </c>
      <c r="N21" s="30"/>
      <c r="O21" s="30"/>
      <c r="P21" s="30"/>
      <c r="Q21" s="30"/>
      <c r="R21" s="30"/>
      <c r="S21" s="30"/>
      <c r="T21" s="30"/>
      <c r="U21" s="30"/>
    </row>
    <row r="22" spans="1:79" s="3" customFormat="1" x14ac:dyDescent="0.35">
      <c r="A22" s="28" t="s">
        <v>37</v>
      </c>
      <c r="B22" s="27" t="s">
        <v>130</v>
      </c>
      <c r="C22" s="28" t="s">
        <v>204</v>
      </c>
      <c r="D22" s="59">
        <v>81</v>
      </c>
      <c r="E22" s="30"/>
      <c r="F22" s="30"/>
      <c r="G22" s="30"/>
      <c r="H22" s="30">
        <v>35</v>
      </c>
      <c r="I22" s="30">
        <v>35</v>
      </c>
      <c r="J22" s="30">
        <v>11</v>
      </c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79" s="3" customFormat="1" x14ac:dyDescent="0.35">
      <c r="A23" s="28" t="s">
        <v>33</v>
      </c>
      <c r="B23" s="27" t="s">
        <v>131</v>
      </c>
      <c r="C23" s="28" t="s">
        <v>204</v>
      </c>
      <c r="D23" s="59">
        <v>50</v>
      </c>
      <c r="E23" s="30"/>
      <c r="F23" s="30"/>
      <c r="G23" s="30"/>
      <c r="H23" s="30">
        <v>25</v>
      </c>
      <c r="I23" s="30">
        <v>25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79" s="3" customFormat="1" x14ac:dyDescent="0.35">
      <c r="A24" s="28" t="s">
        <v>34</v>
      </c>
      <c r="B24" s="27" t="s">
        <v>178</v>
      </c>
      <c r="C24" s="28" t="s">
        <v>204</v>
      </c>
      <c r="D24" s="59">
        <v>42</v>
      </c>
      <c r="E24" s="30"/>
      <c r="F24" s="30"/>
      <c r="G24" s="30"/>
      <c r="H24" s="30">
        <v>42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79" s="3" customFormat="1" x14ac:dyDescent="0.35">
      <c r="A25" s="28" t="s">
        <v>37</v>
      </c>
      <c r="B25" s="27" t="s">
        <v>195</v>
      </c>
      <c r="C25" s="28" t="s">
        <v>205</v>
      </c>
      <c r="D25" s="59">
        <v>100</v>
      </c>
      <c r="E25" s="30"/>
      <c r="F25" s="30"/>
      <c r="G25" s="30"/>
      <c r="H25" s="30"/>
      <c r="I25" s="30"/>
      <c r="J25" s="30"/>
      <c r="L25" s="30">
        <v>25</v>
      </c>
      <c r="M25" s="30">
        <v>30</v>
      </c>
      <c r="N25" s="30">
        <v>30</v>
      </c>
      <c r="O25" s="30">
        <v>15</v>
      </c>
      <c r="P25" s="30"/>
      <c r="Q25" s="30"/>
      <c r="R25" s="30"/>
      <c r="S25" s="30"/>
      <c r="T25" s="30"/>
      <c r="U25" s="30"/>
    </row>
    <row r="26" spans="1:79" s="26" customFormat="1" x14ac:dyDescent="0.35">
      <c r="A26" s="28" t="s">
        <v>37</v>
      </c>
      <c r="B26" s="27" t="s">
        <v>175</v>
      </c>
      <c r="C26" s="28" t="s">
        <v>205</v>
      </c>
      <c r="D26" s="59">
        <v>4</v>
      </c>
      <c r="E26" s="30"/>
      <c r="F26" s="30"/>
      <c r="G26" s="30"/>
      <c r="H26" s="88"/>
      <c r="I26" s="30">
        <v>4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</row>
    <row r="27" spans="1:79" s="26" customFormat="1" x14ac:dyDescent="0.35">
      <c r="A27" s="28" t="s">
        <v>37</v>
      </c>
      <c r="B27" s="27" t="s">
        <v>176</v>
      </c>
      <c r="C27" s="28" t="s">
        <v>205</v>
      </c>
      <c r="D27" s="59">
        <v>4</v>
      </c>
      <c r="E27" s="30"/>
      <c r="F27" s="30"/>
      <c r="G27" s="30"/>
      <c r="H27" s="30"/>
      <c r="I27" s="3"/>
      <c r="J27" s="30">
        <v>4</v>
      </c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</row>
    <row r="28" spans="1:79" s="26" customFormat="1" x14ac:dyDescent="0.35">
      <c r="A28" s="28" t="s">
        <v>37</v>
      </c>
      <c r="B28" s="27" t="s">
        <v>174</v>
      </c>
      <c r="C28" s="28" t="s">
        <v>205</v>
      </c>
      <c r="D28" s="59">
        <v>20</v>
      </c>
      <c r="E28" s="30"/>
      <c r="F28" s="30"/>
      <c r="G28" s="30"/>
      <c r="H28" s="30"/>
      <c r="I28" s="30"/>
      <c r="J28" s="30">
        <v>10</v>
      </c>
      <c r="K28" s="30">
        <v>10</v>
      </c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</row>
    <row r="29" spans="1:79" s="26" customFormat="1" x14ac:dyDescent="0.35">
      <c r="A29" s="28" t="s">
        <v>33</v>
      </c>
      <c r="B29" s="27" t="s">
        <v>192</v>
      </c>
      <c r="C29" s="28" t="s">
        <v>204</v>
      </c>
      <c r="D29" s="59">
        <v>111</v>
      </c>
      <c r="E29" s="30"/>
      <c r="F29" s="30"/>
      <c r="G29" s="30"/>
      <c r="H29" s="30"/>
      <c r="I29" s="30">
        <v>31</v>
      </c>
      <c r="J29" s="43">
        <v>40</v>
      </c>
      <c r="K29" s="30">
        <v>40</v>
      </c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</row>
    <row r="30" spans="1:79" s="26" customFormat="1" x14ac:dyDescent="0.35">
      <c r="A30" s="28" t="s">
        <v>37</v>
      </c>
      <c r="B30" s="27" t="s">
        <v>193</v>
      </c>
      <c r="C30" s="28" t="s">
        <v>205</v>
      </c>
      <c r="D30" s="59">
        <v>34</v>
      </c>
      <c r="E30" s="30"/>
      <c r="F30" s="30"/>
      <c r="G30" s="30"/>
      <c r="H30" s="30"/>
      <c r="I30" s="30"/>
      <c r="J30" s="43"/>
      <c r="K30" s="30"/>
      <c r="L30" s="30">
        <v>34</v>
      </c>
      <c r="M30" s="30"/>
      <c r="N30" s="30"/>
      <c r="O30" s="30"/>
      <c r="P30" s="30"/>
      <c r="Q30" s="30"/>
      <c r="R30" s="30"/>
      <c r="S30" s="30"/>
      <c r="T30" s="30"/>
      <c r="U30" s="30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</row>
    <row r="31" spans="1:79" s="26" customFormat="1" x14ac:dyDescent="0.35">
      <c r="A31" s="28" t="s">
        <v>38</v>
      </c>
      <c r="B31" s="27" t="s">
        <v>200</v>
      </c>
      <c r="C31" s="28" t="s">
        <v>206</v>
      </c>
      <c r="D31" s="59">
        <v>35</v>
      </c>
      <c r="E31" s="30"/>
      <c r="F31" s="30"/>
      <c r="G31" s="30"/>
      <c r="H31" s="30"/>
      <c r="I31" s="30"/>
      <c r="J31" s="43">
        <v>35</v>
      </c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</row>
    <row r="32" spans="1:79" s="26" customFormat="1" x14ac:dyDescent="0.35">
      <c r="A32" s="28" t="s">
        <v>37</v>
      </c>
      <c r="B32" s="27" t="s">
        <v>201</v>
      </c>
      <c r="C32" s="28" t="s">
        <v>205</v>
      </c>
      <c r="D32" s="59">
        <v>12</v>
      </c>
      <c r="E32" s="30"/>
      <c r="F32" s="30"/>
      <c r="G32" s="30"/>
      <c r="H32" s="30"/>
      <c r="I32" s="30"/>
      <c r="J32" s="43">
        <v>12</v>
      </c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</row>
    <row r="33" spans="1:79" s="26" customFormat="1" x14ac:dyDescent="0.35">
      <c r="A33" s="28" t="s">
        <v>33</v>
      </c>
      <c r="B33" s="27" t="s">
        <v>226</v>
      </c>
      <c r="C33" s="28" t="s">
        <v>206</v>
      </c>
      <c r="D33" s="59">
        <v>45</v>
      </c>
      <c r="E33" s="30"/>
      <c r="F33" s="30"/>
      <c r="G33" s="30"/>
      <c r="H33" s="30"/>
      <c r="I33" s="30"/>
      <c r="J33" s="43">
        <v>20</v>
      </c>
      <c r="K33" s="30">
        <v>25</v>
      </c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</row>
    <row r="34" spans="1:79" s="3" customFormat="1" x14ac:dyDescent="0.35">
      <c r="A34" s="12"/>
      <c r="B34" s="12" t="s">
        <v>111</v>
      </c>
      <c r="C34" s="12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79" s="3" customFormat="1" ht="15" thickBot="1" x14ac:dyDescent="0.4">
      <c r="A35" s="15"/>
      <c r="B35" s="15" t="s">
        <v>110</v>
      </c>
      <c r="C35" s="1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79" ht="15" thickTop="1" x14ac:dyDescent="0.35">
      <c r="D36" t="s">
        <v>204</v>
      </c>
      <c r="E36">
        <f>SUMIF($C4:$C33,"Permission",E4:E33)</f>
        <v>0</v>
      </c>
      <c r="F36">
        <f t="shared" ref="F36:U36" si="0">SUMIF($C4:$C33,"Permission",F4:F33)</f>
        <v>30</v>
      </c>
      <c r="G36">
        <f t="shared" si="0"/>
        <v>40</v>
      </c>
      <c r="H36">
        <f t="shared" si="0"/>
        <v>152</v>
      </c>
      <c r="I36">
        <f t="shared" si="0"/>
        <v>131</v>
      </c>
      <c r="J36">
        <f t="shared" si="0"/>
        <v>71</v>
      </c>
      <c r="K36">
        <f t="shared" si="0"/>
        <v>60</v>
      </c>
      <c r="L36">
        <f t="shared" si="0"/>
        <v>0</v>
      </c>
      <c r="M36">
        <f t="shared" si="0"/>
        <v>0</v>
      </c>
      <c r="N36">
        <f t="shared" si="0"/>
        <v>0</v>
      </c>
      <c r="O36">
        <f t="shared" si="0"/>
        <v>0</v>
      </c>
      <c r="P36">
        <f t="shared" si="0"/>
        <v>0</v>
      </c>
      <c r="Q36">
        <f t="shared" si="0"/>
        <v>0</v>
      </c>
      <c r="R36">
        <f t="shared" si="0"/>
        <v>0</v>
      </c>
      <c r="S36">
        <f t="shared" si="0"/>
        <v>0</v>
      </c>
      <c r="T36">
        <f t="shared" si="0"/>
        <v>0</v>
      </c>
      <c r="U36">
        <f t="shared" si="0"/>
        <v>0</v>
      </c>
    </row>
    <row r="37" spans="1:79" x14ac:dyDescent="0.35">
      <c r="D37" t="s">
        <v>206</v>
      </c>
      <c r="E37">
        <f>SUMIF($C4:$C33,"Resolution",E4:E33)</f>
        <v>0</v>
      </c>
      <c r="F37">
        <f t="shared" ref="F37:U37" si="1">SUMIF($C4:$C33,"Resolution",F4:F33)</f>
        <v>0</v>
      </c>
      <c r="G37">
        <f t="shared" si="1"/>
        <v>28</v>
      </c>
      <c r="H37">
        <f t="shared" si="1"/>
        <v>0</v>
      </c>
      <c r="I37">
        <f t="shared" si="1"/>
        <v>0</v>
      </c>
      <c r="J37">
        <f t="shared" si="1"/>
        <v>55</v>
      </c>
      <c r="K37">
        <f t="shared" si="1"/>
        <v>55</v>
      </c>
      <c r="L37">
        <f t="shared" si="1"/>
        <v>30</v>
      </c>
      <c r="M37">
        <f t="shared" si="1"/>
        <v>20</v>
      </c>
      <c r="N37">
        <f t="shared" si="1"/>
        <v>0</v>
      </c>
      <c r="O37">
        <f t="shared" si="1"/>
        <v>0</v>
      </c>
      <c r="P37">
        <f t="shared" si="1"/>
        <v>0</v>
      </c>
      <c r="Q37">
        <f t="shared" si="1"/>
        <v>0</v>
      </c>
      <c r="R37">
        <f t="shared" si="1"/>
        <v>0</v>
      </c>
      <c r="S37">
        <f t="shared" si="1"/>
        <v>0</v>
      </c>
      <c r="T37">
        <f t="shared" si="1"/>
        <v>0</v>
      </c>
      <c r="U37">
        <f t="shared" si="1"/>
        <v>0</v>
      </c>
    </row>
    <row r="38" spans="1:79" x14ac:dyDescent="0.35">
      <c r="A38" s="2" t="s">
        <v>32</v>
      </c>
      <c r="D38" t="s">
        <v>205</v>
      </c>
      <c r="E38">
        <f>SUMIF($C4:$C33,"Other",E4:E33)</f>
        <v>0</v>
      </c>
      <c r="F38">
        <f t="shared" ref="F38:U38" si="2">SUMIF($C4:$C33,"Other",F4:F33)</f>
        <v>0</v>
      </c>
      <c r="G38">
        <f t="shared" si="2"/>
        <v>15</v>
      </c>
      <c r="H38">
        <f t="shared" si="2"/>
        <v>53</v>
      </c>
      <c r="I38">
        <f t="shared" si="2"/>
        <v>102</v>
      </c>
      <c r="J38">
        <f t="shared" si="2"/>
        <v>83</v>
      </c>
      <c r="K38">
        <f t="shared" si="2"/>
        <v>90</v>
      </c>
      <c r="L38">
        <f t="shared" si="2"/>
        <v>163</v>
      </c>
      <c r="M38">
        <f t="shared" si="2"/>
        <v>99</v>
      </c>
      <c r="N38">
        <f t="shared" si="2"/>
        <v>30</v>
      </c>
      <c r="O38">
        <f t="shared" si="2"/>
        <v>35</v>
      </c>
      <c r="P38">
        <f t="shared" si="2"/>
        <v>20</v>
      </c>
      <c r="Q38">
        <f t="shared" si="2"/>
        <v>0</v>
      </c>
      <c r="R38">
        <f t="shared" si="2"/>
        <v>25</v>
      </c>
      <c r="S38">
        <f t="shared" si="2"/>
        <v>0</v>
      </c>
      <c r="T38">
        <f t="shared" si="2"/>
        <v>0</v>
      </c>
      <c r="U38">
        <f t="shared" si="2"/>
        <v>0</v>
      </c>
    </row>
    <row r="39" spans="1:79" x14ac:dyDescent="0.35">
      <c r="A39" s="2" t="s">
        <v>34</v>
      </c>
      <c r="D39" t="s">
        <v>173</v>
      </c>
      <c r="E39">
        <f>SUM(E36:E38)</f>
        <v>0</v>
      </c>
      <c r="F39">
        <f t="shared" ref="F39:U39" si="3">SUM(F36:F38)</f>
        <v>30</v>
      </c>
      <c r="G39">
        <f t="shared" si="3"/>
        <v>83</v>
      </c>
      <c r="H39">
        <f t="shared" si="3"/>
        <v>205</v>
      </c>
      <c r="I39">
        <f t="shared" si="3"/>
        <v>233</v>
      </c>
      <c r="J39">
        <f t="shared" si="3"/>
        <v>209</v>
      </c>
      <c r="K39">
        <f t="shared" si="3"/>
        <v>205</v>
      </c>
      <c r="L39">
        <f t="shared" si="3"/>
        <v>193</v>
      </c>
      <c r="M39">
        <f t="shared" si="3"/>
        <v>119</v>
      </c>
      <c r="N39">
        <f t="shared" si="3"/>
        <v>30</v>
      </c>
      <c r="O39">
        <f t="shared" si="3"/>
        <v>35</v>
      </c>
      <c r="P39">
        <f t="shared" si="3"/>
        <v>20</v>
      </c>
      <c r="Q39">
        <f t="shared" si="3"/>
        <v>0</v>
      </c>
      <c r="R39">
        <f t="shared" si="3"/>
        <v>25</v>
      </c>
      <c r="S39">
        <f t="shared" si="3"/>
        <v>0</v>
      </c>
      <c r="T39">
        <f t="shared" si="3"/>
        <v>0</v>
      </c>
      <c r="U39">
        <f t="shared" si="3"/>
        <v>0</v>
      </c>
    </row>
    <row r="40" spans="1:79" x14ac:dyDescent="0.35">
      <c r="A40" s="2" t="s">
        <v>33</v>
      </c>
    </row>
    <row r="41" spans="1:79" x14ac:dyDescent="0.35">
      <c r="A41" s="2" t="s">
        <v>35</v>
      </c>
      <c r="C41" s="2" t="s">
        <v>203</v>
      </c>
    </row>
    <row r="42" spans="1:79" x14ac:dyDescent="0.35">
      <c r="A42" s="2" t="s">
        <v>36</v>
      </c>
      <c r="C42" s="2" t="s">
        <v>204</v>
      </c>
    </row>
    <row r="43" spans="1:79" x14ac:dyDescent="0.35">
      <c r="A43" s="2" t="s">
        <v>37</v>
      </c>
      <c r="C43" s="2" t="s">
        <v>206</v>
      </c>
    </row>
    <row r="44" spans="1:79" x14ac:dyDescent="0.35">
      <c r="A44" s="2" t="s">
        <v>38</v>
      </c>
      <c r="C44" s="2" t="s">
        <v>205</v>
      </c>
    </row>
  </sheetData>
  <sheetProtection algorithmName="SHA-512" hashValue="oKg48j/1kYUb9xfYdk7oH5sP5guFJi5ZfvI5oz/TvUtUM/14Br0gBt97DezaeEEpnzjpWkBZOUtkNCI3WU46sQ==" saltValue="V+fcTL3VWTU+gBe0fNVLew==" spinCount="100000" sheet="1" objects="1" scenarios="1"/>
  <dataValidations count="2">
    <dataValidation type="list" allowBlank="1" showInputMessage="1" showErrorMessage="1" sqref="C4:C33" xr:uid="{8C93536D-DCE4-4C2C-8946-0C6B0E114F87}">
      <formula1>$C$42:$C$44</formula1>
    </dataValidation>
    <dataValidation type="list" allowBlank="1" showInputMessage="1" showErrorMessage="1" sqref="A4:A35" xr:uid="{00000000-0002-0000-0A00-000001000000}">
      <formula1>$A$39:$A$44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0"/>
  <sheetViews>
    <sheetView zoomScale="90" zoomScaleNormal="90" workbookViewId="0"/>
  </sheetViews>
  <sheetFormatPr defaultRowHeight="14.5" x14ac:dyDescent="0.35"/>
  <cols>
    <col min="1" max="1" width="50.453125" bestFit="1" customWidth="1"/>
    <col min="2" max="2" width="20.1796875" customWidth="1"/>
  </cols>
  <sheetData>
    <row r="1" spans="1:19" x14ac:dyDescent="0.35">
      <c r="A1" t="s">
        <v>89</v>
      </c>
    </row>
    <row r="3" spans="1:19" ht="29.5" thickBot="1" x14ac:dyDescent="0.4">
      <c r="A3" s="1"/>
      <c r="B3" s="48" t="s">
        <v>156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15" thickTop="1" x14ac:dyDescent="0.35">
      <c r="A4" s="45" t="s">
        <v>90</v>
      </c>
      <c r="B4" s="64">
        <f>SUM(C4:S4)</f>
        <v>200</v>
      </c>
      <c r="C4" s="45">
        <v>0</v>
      </c>
      <c r="D4" s="45">
        <v>0</v>
      </c>
      <c r="E4" s="45">
        <v>0</v>
      </c>
      <c r="F4" s="45">
        <v>5</v>
      </c>
      <c r="G4" s="45">
        <v>15</v>
      </c>
      <c r="H4" s="45">
        <v>15</v>
      </c>
      <c r="I4" s="45">
        <v>15</v>
      </c>
      <c r="J4" s="45">
        <v>15</v>
      </c>
      <c r="K4" s="45">
        <v>15</v>
      </c>
      <c r="L4" s="45">
        <v>15</v>
      </c>
      <c r="M4" s="45">
        <v>15</v>
      </c>
      <c r="N4" s="45">
        <v>15</v>
      </c>
      <c r="O4" s="45">
        <v>15</v>
      </c>
      <c r="P4" s="45">
        <v>15</v>
      </c>
      <c r="Q4" s="45">
        <v>15</v>
      </c>
      <c r="R4" s="45">
        <v>15</v>
      </c>
      <c r="S4" s="45">
        <v>15</v>
      </c>
    </row>
    <row r="8" spans="1:19" x14ac:dyDescent="0.35">
      <c r="A8" s="4"/>
    </row>
    <row r="9" spans="1:19" x14ac:dyDescent="0.35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9" x14ac:dyDescent="0.35">
      <c r="A10" s="4"/>
    </row>
    <row r="11" spans="1:19" x14ac:dyDescent="0.35">
      <c r="A11" s="4"/>
    </row>
    <row r="12" spans="1:19" x14ac:dyDescent="0.35">
      <c r="A12" s="4"/>
    </row>
    <row r="13" spans="1:19" x14ac:dyDescent="0.35">
      <c r="A13" s="4"/>
    </row>
    <row r="14" spans="1:19" x14ac:dyDescent="0.35">
      <c r="A14" s="4"/>
    </row>
    <row r="15" spans="1:19" x14ac:dyDescent="0.35">
      <c r="A15" s="4"/>
    </row>
    <row r="16" spans="1:19" x14ac:dyDescent="0.35">
      <c r="A16" s="4"/>
    </row>
    <row r="17" spans="1:1" x14ac:dyDescent="0.35">
      <c r="A17" s="4"/>
    </row>
    <row r="18" spans="1:1" x14ac:dyDescent="0.35">
      <c r="A18" s="4"/>
    </row>
    <row r="19" spans="1:1" x14ac:dyDescent="0.35">
      <c r="A19" s="4"/>
    </row>
    <row r="20" spans="1:1" x14ac:dyDescent="0.35">
      <c r="A20" s="4"/>
    </row>
    <row r="21" spans="1:1" x14ac:dyDescent="0.35">
      <c r="A21" s="4"/>
    </row>
    <row r="22" spans="1:1" x14ac:dyDescent="0.35">
      <c r="A22" s="4"/>
    </row>
    <row r="23" spans="1:1" x14ac:dyDescent="0.35">
      <c r="A23" s="4"/>
    </row>
    <row r="24" spans="1:1" x14ac:dyDescent="0.35">
      <c r="A24" s="4"/>
    </row>
    <row r="25" spans="1:1" x14ac:dyDescent="0.35">
      <c r="A25" s="4"/>
    </row>
    <row r="26" spans="1:1" x14ac:dyDescent="0.35">
      <c r="A26" s="4"/>
    </row>
    <row r="27" spans="1:1" x14ac:dyDescent="0.35">
      <c r="A27" s="4"/>
    </row>
    <row r="28" spans="1:1" x14ac:dyDescent="0.35">
      <c r="A28" s="4"/>
    </row>
    <row r="29" spans="1:1" x14ac:dyDescent="0.35">
      <c r="A29" s="4"/>
    </row>
    <row r="30" spans="1:1" x14ac:dyDescent="0.35">
      <c r="A30" s="4"/>
    </row>
  </sheetData>
  <sheetProtection algorithmName="SHA-512" hashValue="iOuQ1Os2nAdil8GzH6IiHNXJoUMKQn/BohWIsPJkbHBUz3gkuNqIus99dVXt27EL2MS39WDuGXSahxU1wcY0Lg==" saltValue="ltZJRWJ+fRxDWrLVGHLmhg==" spinCount="100000" sheet="1" objects="1" scenarios="1"/>
  <pageMargins left="0.7" right="0.7" top="0.75" bottom="0.75" header="0.3" footer="0.3"/>
  <pageSetup paperSize="9" orientation="portrait" horizontalDpi="300" verticalDpi="300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64"/>
  <sheetViews>
    <sheetView zoomScale="90" zoomScaleNormal="90" workbookViewId="0"/>
  </sheetViews>
  <sheetFormatPr defaultRowHeight="14.5" x14ac:dyDescent="0.35"/>
  <cols>
    <col min="1" max="1" width="50.453125" bestFit="1" customWidth="1"/>
    <col min="2" max="2" width="16.1796875" customWidth="1"/>
  </cols>
  <sheetData>
    <row r="1" spans="1:19" x14ac:dyDescent="0.35">
      <c r="A1" t="s">
        <v>30</v>
      </c>
    </row>
    <row r="3" spans="1:19" ht="29.5" thickBot="1" x14ac:dyDescent="0.4">
      <c r="A3" s="1"/>
      <c r="B3" s="48" t="s">
        <v>155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15" thickTop="1" x14ac:dyDescent="0.35">
      <c r="A4" s="45" t="s">
        <v>85</v>
      </c>
      <c r="B4" s="64">
        <v>78</v>
      </c>
      <c r="C4" s="45">
        <v>78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x14ac:dyDescent="0.35">
      <c r="A5" s="43" t="s">
        <v>86</v>
      </c>
      <c r="B5" s="62">
        <v>1282</v>
      </c>
      <c r="C5" s="43">
        <v>2</v>
      </c>
      <c r="D5" s="43">
        <v>80</v>
      </c>
      <c r="E5" s="43">
        <v>80</v>
      </c>
      <c r="F5" s="43">
        <v>80</v>
      </c>
      <c r="G5" s="43">
        <v>80</v>
      </c>
      <c r="H5" s="43">
        <v>80</v>
      </c>
      <c r="I5" s="43">
        <v>80</v>
      </c>
      <c r="J5" s="43">
        <v>80</v>
      </c>
      <c r="K5" s="43">
        <v>80</v>
      </c>
      <c r="L5" s="43">
        <v>80</v>
      </c>
      <c r="M5" s="43">
        <v>80</v>
      </c>
      <c r="N5" s="43">
        <v>80</v>
      </c>
      <c r="O5" s="43">
        <v>80</v>
      </c>
      <c r="P5" s="43">
        <v>80</v>
      </c>
      <c r="Q5" s="43">
        <v>80</v>
      </c>
      <c r="R5" s="43">
        <v>80</v>
      </c>
      <c r="S5" s="43">
        <v>80</v>
      </c>
    </row>
    <row r="6" spans="1:19" x14ac:dyDescent="0.35">
      <c r="A6" s="43" t="s">
        <v>87</v>
      </c>
      <c r="B6" s="62">
        <v>520</v>
      </c>
      <c r="C6" s="43">
        <v>0</v>
      </c>
      <c r="D6" s="43">
        <v>0</v>
      </c>
      <c r="E6" s="43">
        <v>0</v>
      </c>
      <c r="F6" s="43">
        <v>0</v>
      </c>
      <c r="G6" s="43">
        <v>40</v>
      </c>
      <c r="H6" s="43">
        <v>40</v>
      </c>
      <c r="I6" s="43">
        <v>40</v>
      </c>
      <c r="J6" s="43">
        <v>40</v>
      </c>
      <c r="K6" s="43">
        <v>40</v>
      </c>
      <c r="L6" s="43">
        <v>40</v>
      </c>
      <c r="M6" s="43">
        <v>40</v>
      </c>
      <c r="N6" s="43">
        <v>40</v>
      </c>
      <c r="O6" s="43">
        <v>40</v>
      </c>
      <c r="P6" s="43">
        <v>40</v>
      </c>
      <c r="Q6" s="43">
        <v>40</v>
      </c>
      <c r="R6" s="43">
        <v>40</v>
      </c>
      <c r="S6" s="43">
        <v>40</v>
      </c>
    </row>
    <row r="7" spans="1:19" x14ac:dyDescent="0.3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</row>
    <row r="8" spans="1:19" x14ac:dyDescent="0.3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19" x14ac:dyDescent="0.35">
      <c r="C9">
        <f>SUM(C4:C8)</f>
        <v>80</v>
      </c>
      <c r="D9">
        <f t="shared" ref="D9:S9" si="0">SUM(D4:D8)</f>
        <v>80</v>
      </c>
      <c r="E9">
        <f t="shared" si="0"/>
        <v>80</v>
      </c>
      <c r="F9">
        <f t="shared" si="0"/>
        <v>80</v>
      </c>
      <c r="G9">
        <f t="shared" si="0"/>
        <v>120</v>
      </c>
      <c r="H9">
        <f t="shared" si="0"/>
        <v>120</v>
      </c>
      <c r="I9">
        <f t="shared" si="0"/>
        <v>120</v>
      </c>
      <c r="J9">
        <f t="shared" si="0"/>
        <v>120</v>
      </c>
      <c r="K9">
        <f t="shared" si="0"/>
        <v>120</v>
      </c>
      <c r="L9">
        <f t="shared" si="0"/>
        <v>120</v>
      </c>
      <c r="M9">
        <f t="shared" si="0"/>
        <v>120</v>
      </c>
      <c r="N9">
        <f t="shared" si="0"/>
        <v>120</v>
      </c>
      <c r="O9">
        <f t="shared" si="0"/>
        <v>120</v>
      </c>
      <c r="P9">
        <f t="shared" si="0"/>
        <v>120</v>
      </c>
      <c r="Q9">
        <f t="shared" si="0"/>
        <v>120</v>
      </c>
      <c r="R9">
        <f t="shared" si="0"/>
        <v>120</v>
      </c>
      <c r="S9">
        <f t="shared" si="0"/>
        <v>120</v>
      </c>
    </row>
    <row r="46" spans="2:5" x14ac:dyDescent="0.35">
      <c r="B46" s="102"/>
      <c r="C46" s="102"/>
      <c r="D46" s="102"/>
      <c r="E46" s="102"/>
    </row>
    <row r="64" spans="2:5" x14ac:dyDescent="0.35">
      <c r="B64" s="102"/>
      <c r="C64" s="102"/>
      <c r="D64" s="102"/>
      <c r="E64" s="102"/>
    </row>
  </sheetData>
  <sheetProtection algorithmName="SHA-512" hashValue="ggxX975jJVotsg+MbiLTtl7fcHTMJiEKqS6vBhJ6jK7tkXX6I18bLBag4Yej3eXcodXKldbwJlbzuLNOrpVxTA==" saltValue="ZqYx0oN8o67WuGQ6G9WF5g==" spinCount="100000" sheet="1" objects="1" scenarios="1"/>
  <pageMargins left="0.7" right="0.7" top="0.75" bottom="0.75" header="0.3" footer="0.3"/>
  <pageSetup paperSize="9" orientation="portrait" horizontalDpi="300" verticalDpi="3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"/>
  <sheetViews>
    <sheetView zoomScale="90" zoomScaleNormal="90" workbookViewId="0">
      <pane ySplit="3" topLeftCell="A4" activePane="bottomLeft" state="frozen"/>
      <selection pane="bottomLeft"/>
    </sheetView>
  </sheetViews>
  <sheetFormatPr defaultRowHeight="14.5" x14ac:dyDescent="0.35"/>
  <cols>
    <col min="1" max="1" width="86.26953125" customWidth="1"/>
    <col min="2" max="2" width="10" customWidth="1"/>
    <col min="3" max="9" width="10.6328125" bestFit="1" customWidth="1"/>
    <col min="10" max="10" width="10.1796875" bestFit="1" customWidth="1"/>
    <col min="11" max="11" width="10.90625" customWidth="1"/>
    <col min="12" max="19" width="10.6328125" bestFit="1" customWidth="1"/>
    <col min="20" max="20" width="13.08984375" bestFit="1" customWidth="1"/>
    <col min="21" max="21" width="8.90625" style="9" customWidth="1"/>
  </cols>
  <sheetData>
    <row r="1" spans="1:19" x14ac:dyDescent="0.35">
      <c r="A1" t="s">
        <v>84</v>
      </c>
    </row>
    <row r="3" spans="1:19" ht="58.5" thickBot="1" x14ac:dyDescent="0.4">
      <c r="A3" s="1"/>
      <c r="B3" s="50" t="s">
        <v>155</v>
      </c>
      <c r="C3" s="32" t="s">
        <v>9</v>
      </c>
      <c r="D3" s="32" t="s">
        <v>10</v>
      </c>
      <c r="E3" s="32" t="s">
        <v>11</v>
      </c>
      <c r="F3" s="32" t="s">
        <v>12</v>
      </c>
      <c r="G3" s="32" t="s">
        <v>13</v>
      </c>
      <c r="H3" s="32" t="s">
        <v>14</v>
      </c>
      <c r="I3" s="32" t="s">
        <v>15</v>
      </c>
      <c r="J3" s="32" t="s">
        <v>16</v>
      </c>
      <c r="K3" s="32" t="s">
        <v>17</v>
      </c>
      <c r="L3" s="32" t="s">
        <v>18</v>
      </c>
      <c r="M3" s="32" t="s">
        <v>19</v>
      </c>
      <c r="N3" s="32" t="s">
        <v>20</v>
      </c>
      <c r="O3" s="32" t="s">
        <v>21</v>
      </c>
      <c r="P3" s="32" t="s">
        <v>22</v>
      </c>
      <c r="Q3" s="32" t="s">
        <v>23</v>
      </c>
      <c r="R3" s="32" t="s">
        <v>24</v>
      </c>
      <c r="S3" s="32" t="s">
        <v>25</v>
      </c>
    </row>
    <row r="4" spans="1:19" ht="15" thickTop="1" x14ac:dyDescent="0.35">
      <c r="A4" s="45" t="s">
        <v>159</v>
      </c>
      <c r="B4" s="76">
        <f>SUM(C4:S4)</f>
        <v>995</v>
      </c>
      <c r="C4" s="77">
        <f>Permissions_Large_to_March2023!D31</f>
        <v>197</v>
      </c>
      <c r="D4" s="78">
        <f>Permissions_Large_to_March2023!E31</f>
        <v>288</v>
      </c>
      <c r="E4" s="78">
        <f>Permissions_Large_to_March2023!F31</f>
        <v>167</v>
      </c>
      <c r="F4" s="78">
        <f>Permissions_Large_to_March2023!G31</f>
        <v>183</v>
      </c>
      <c r="G4" s="78">
        <f>Permissions_Large_to_March2023!H31</f>
        <v>20</v>
      </c>
      <c r="H4" s="78">
        <f>Permissions_Large_to_March2023!I31</f>
        <v>91</v>
      </c>
      <c r="I4" s="78">
        <f>Permissions_Large_to_March2023!J31</f>
        <v>25</v>
      </c>
      <c r="J4" s="78">
        <f>Permissions_Large_to_March2023!K31</f>
        <v>24</v>
      </c>
      <c r="K4" s="78">
        <f>Permissions_Large_to_March2023!L31</f>
        <v>0</v>
      </c>
      <c r="L4" s="78">
        <f>Permissions_Large_to_March2023!M31</f>
        <v>0</v>
      </c>
      <c r="M4" s="78">
        <f>Permissions_Large_to_March2023!N31</f>
        <v>0</v>
      </c>
      <c r="N4" s="78">
        <f>Permissions_Large_to_March2023!O31</f>
        <v>0</v>
      </c>
      <c r="O4" s="78">
        <f>Permissions_Large_to_March2023!P31</f>
        <v>0</v>
      </c>
      <c r="P4" s="78">
        <f>Permissions_Large_to_March2023!Q31</f>
        <v>0</v>
      </c>
      <c r="Q4" s="78">
        <f>Permissions_Large_to_March2023!R31</f>
        <v>0</v>
      </c>
      <c r="R4" s="78">
        <f>Permissions_Large_to_March2023!S31</f>
        <v>0</v>
      </c>
      <c r="S4" s="78">
        <f>Permissions_Large_to_March2023!T31</f>
        <v>0</v>
      </c>
    </row>
    <row r="5" spans="1:19" x14ac:dyDescent="0.35">
      <c r="A5" s="72" t="s">
        <v>160</v>
      </c>
      <c r="B5" s="79">
        <f>SUM(C5:S5)</f>
        <v>54</v>
      </c>
      <c r="C5" s="80">
        <f>Permisisons_Large_PostApril2023!D11</f>
        <v>0</v>
      </c>
      <c r="D5" s="80">
        <f>Permisisons_Large_PostApril2023!E11</f>
        <v>0</v>
      </c>
      <c r="E5" s="80">
        <f>Permisisons_Large_PostApril2023!F11</f>
        <v>0</v>
      </c>
      <c r="F5" s="80">
        <f>Permisisons_Large_PostApril2023!G11</f>
        <v>54</v>
      </c>
      <c r="G5" s="80">
        <f>Permisisons_Large_PostApril2023!H11</f>
        <v>0</v>
      </c>
      <c r="H5" s="80">
        <f>Permisisons_Large_PostApril2023!I11</f>
        <v>0</v>
      </c>
      <c r="I5" s="80">
        <f>Permisisons_Large_PostApril2023!J11</f>
        <v>0</v>
      </c>
      <c r="J5" s="80">
        <f>Permisisons_Large_PostApril2023!K11</f>
        <v>0</v>
      </c>
      <c r="K5" s="80">
        <f>Permisisons_Large_PostApril2023!L11</f>
        <v>0</v>
      </c>
      <c r="L5" s="80">
        <f>Permisisons_Large_PostApril2023!M11</f>
        <v>0</v>
      </c>
      <c r="M5" s="80">
        <f>Permisisons_Large_PostApril2023!N11</f>
        <v>0</v>
      </c>
      <c r="N5" s="80">
        <f>Permisisons_Large_PostApril2023!O11</f>
        <v>0</v>
      </c>
      <c r="O5" s="80">
        <f>Permisisons_Large_PostApril2023!P11</f>
        <v>0</v>
      </c>
      <c r="P5" s="80">
        <f>Permisisons_Large_PostApril2023!Q11</f>
        <v>0</v>
      </c>
      <c r="Q5" s="80">
        <f>Permisisons_Large_PostApril2023!R11</f>
        <v>0</v>
      </c>
      <c r="R5" s="80">
        <f>Permisisons_Large_PostApril2023!S11</f>
        <v>0</v>
      </c>
      <c r="S5" s="80">
        <f>Permisisons_Large_PostApril2023!T11</f>
        <v>0</v>
      </c>
    </row>
    <row r="6" spans="1:19" x14ac:dyDescent="0.35">
      <c r="A6" s="93" t="s">
        <v>240</v>
      </c>
      <c r="B6" s="94">
        <f t="shared" ref="B6:B23" si="0">SUM(C6:S6)</f>
        <v>2137</v>
      </c>
      <c r="C6" s="95">
        <f>Arborfield_SDL!E31</f>
        <v>291</v>
      </c>
      <c r="D6" s="95">
        <f>Arborfield_SDL!F31</f>
        <v>246</v>
      </c>
      <c r="E6" s="95">
        <f>Arborfield_SDL!G31</f>
        <v>160</v>
      </c>
      <c r="F6" s="95">
        <f>Arborfield_SDL!H31</f>
        <v>52</v>
      </c>
      <c r="G6" s="95">
        <f>Arborfield_SDL!I31</f>
        <v>0</v>
      </c>
      <c r="H6" s="95">
        <f>Arborfield_SDL!J31</f>
        <v>88</v>
      </c>
      <c r="I6" s="95">
        <f>Arborfield_SDL!K31</f>
        <v>150</v>
      </c>
      <c r="J6" s="95">
        <f>Arborfield_SDL!L31</f>
        <v>150</v>
      </c>
      <c r="K6" s="95">
        <f>Arborfield_SDL!M31</f>
        <v>190</v>
      </c>
      <c r="L6" s="95">
        <f>Arborfield_SDL!N31</f>
        <v>190</v>
      </c>
      <c r="M6" s="95">
        <f>Arborfield_SDL!O31</f>
        <v>90</v>
      </c>
      <c r="N6" s="95">
        <f>Arborfield_SDL!P31</f>
        <v>90</v>
      </c>
      <c r="O6" s="95">
        <f>Arborfield_SDL!Q31</f>
        <v>90</v>
      </c>
      <c r="P6" s="95">
        <f>Arborfield_SDL!R31</f>
        <v>90</v>
      </c>
      <c r="Q6" s="95">
        <f>Arborfield_SDL!S31</f>
        <v>90</v>
      </c>
      <c r="R6" s="95">
        <f>Arborfield_SDL!T31</f>
        <v>90</v>
      </c>
      <c r="S6" s="95">
        <f>Arborfield_SDL!U31</f>
        <v>80</v>
      </c>
    </row>
    <row r="7" spans="1:19" x14ac:dyDescent="0.35">
      <c r="A7" s="93" t="s">
        <v>241</v>
      </c>
      <c r="B7" s="94">
        <f>SUM(C7:S7)</f>
        <v>0</v>
      </c>
      <c r="C7" s="95">
        <f>Arborfield_SDL!E32</f>
        <v>0</v>
      </c>
      <c r="D7" s="95">
        <f>Arborfield_SDL!F32</f>
        <v>0</v>
      </c>
      <c r="E7" s="95">
        <f>Arborfield_SDL!G32</f>
        <v>0</v>
      </c>
      <c r="F7" s="95">
        <f>Arborfield_SDL!H32</f>
        <v>0</v>
      </c>
      <c r="G7" s="95">
        <f>Arborfield_SDL!I32</f>
        <v>0</v>
      </c>
      <c r="H7" s="95">
        <f>Arborfield_SDL!J32</f>
        <v>0</v>
      </c>
      <c r="I7" s="95">
        <f>Arborfield_SDL!K32</f>
        <v>0</v>
      </c>
      <c r="J7" s="95">
        <f>Arborfield_SDL!L32</f>
        <v>0</v>
      </c>
      <c r="K7" s="95">
        <f>Arborfield_SDL!M32</f>
        <v>0</v>
      </c>
      <c r="L7" s="95">
        <f>Arborfield_SDL!N32</f>
        <v>0</v>
      </c>
      <c r="M7" s="95">
        <f>Arborfield_SDL!O32</f>
        <v>0</v>
      </c>
      <c r="N7" s="95">
        <f>Arborfield_SDL!P32</f>
        <v>0</v>
      </c>
      <c r="O7" s="95">
        <f>Arborfield_SDL!Q32</f>
        <v>0</v>
      </c>
      <c r="P7" s="95">
        <f>Arborfield_SDL!R32</f>
        <v>0</v>
      </c>
      <c r="Q7" s="95">
        <f>Arborfield_SDL!S32</f>
        <v>0</v>
      </c>
      <c r="R7" s="95">
        <f>Arborfield_SDL!T32</f>
        <v>0</v>
      </c>
      <c r="S7" s="95">
        <f>Arborfield_SDL!U32</f>
        <v>0</v>
      </c>
    </row>
    <row r="8" spans="1:19" x14ac:dyDescent="0.35">
      <c r="A8" s="93" t="s">
        <v>242</v>
      </c>
      <c r="B8" s="94">
        <f>SUM(C8:S8)</f>
        <v>910</v>
      </c>
      <c r="C8" s="95">
        <f>Arborfield_SDL!E33</f>
        <v>0</v>
      </c>
      <c r="D8" s="95">
        <f>Arborfield_SDL!F33</f>
        <v>0</v>
      </c>
      <c r="E8" s="95">
        <f>Arborfield_SDL!G33</f>
        <v>0</v>
      </c>
      <c r="F8" s="95">
        <f>Arborfield_SDL!H33</f>
        <v>0</v>
      </c>
      <c r="G8" s="95">
        <f>Arborfield_SDL!I33</f>
        <v>10</v>
      </c>
      <c r="H8" s="95">
        <f>Arborfield_SDL!J33</f>
        <v>50</v>
      </c>
      <c r="I8" s="95">
        <f>Arborfield_SDL!K33</f>
        <v>50</v>
      </c>
      <c r="J8" s="95">
        <f>Arborfield_SDL!L33</f>
        <v>50</v>
      </c>
      <c r="K8" s="95">
        <f>Arborfield_SDL!M33</f>
        <v>100</v>
      </c>
      <c r="L8" s="95">
        <f>Arborfield_SDL!N33</f>
        <v>110</v>
      </c>
      <c r="M8" s="95">
        <f>Arborfield_SDL!O33</f>
        <v>120</v>
      </c>
      <c r="N8" s="95">
        <f>Arborfield_SDL!P33</f>
        <v>70</v>
      </c>
      <c r="O8" s="95">
        <f>Arborfield_SDL!Q33</f>
        <v>70</v>
      </c>
      <c r="P8" s="95">
        <f>Arborfield_SDL!R33</f>
        <v>70</v>
      </c>
      <c r="Q8" s="95">
        <f>Arborfield_SDL!S33</f>
        <v>70</v>
      </c>
      <c r="R8" s="95">
        <f>Arborfield_SDL!T33</f>
        <v>70</v>
      </c>
      <c r="S8" s="95">
        <f>Arborfield_SDL!U33</f>
        <v>70</v>
      </c>
    </row>
    <row r="9" spans="1:19" x14ac:dyDescent="0.35">
      <c r="A9" s="43" t="s">
        <v>214</v>
      </c>
      <c r="B9" s="79">
        <f t="shared" si="0"/>
        <v>259</v>
      </c>
      <c r="C9" s="81">
        <f>South_M4_SDL!E30</f>
        <v>171</v>
      </c>
      <c r="D9" s="82">
        <f>South_M4_SDL!F30</f>
        <v>50</v>
      </c>
      <c r="E9" s="82">
        <f>South_M4_SDL!G30</f>
        <v>32</v>
      </c>
      <c r="F9" s="82">
        <f>South_M4_SDL!H30</f>
        <v>0</v>
      </c>
      <c r="G9" s="82">
        <f>South_M4_SDL!I30</f>
        <v>6</v>
      </c>
      <c r="H9" s="82">
        <f>South_M4_SDL!J30</f>
        <v>0</v>
      </c>
      <c r="I9" s="82">
        <f>South_M4_SDL!K30</f>
        <v>0</v>
      </c>
      <c r="J9" s="82">
        <f>South_M4_SDL!L30</f>
        <v>0</v>
      </c>
      <c r="K9" s="82">
        <f>South_M4_SDL!M30</f>
        <v>0</v>
      </c>
      <c r="L9" s="82">
        <f>South_M4_SDL!N30</f>
        <v>0</v>
      </c>
      <c r="M9" s="82">
        <f>South_M4_SDL!O30</f>
        <v>0</v>
      </c>
      <c r="N9" s="82">
        <f>South_M4_SDL!P30</f>
        <v>0</v>
      </c>
      <c r="O9" s="82">
        <f>South_M4_SDL!Q30</f>
        <v>0</v>
      </c>
      <c r="P9" s="82">
        <f>South_M4_SDL!R30</f>
        <v>0</v>
      </c>
      <c r="Q9" s="82">
        <f>South_M4_SDL!S30</f>
        <v>0</v>
      </c>
      <c r="R9" s="82">
        <f>South_M4_SDL!T30</f>
        <v>0</v>
      </c>
      <c r="S9" s="82">
        <f>South_M4_SDL!U30</f>
        <v>0</v>
      </c>
    </row>
    <row r="10" spans="1:19" x14ac:dyDescent="0.35">
      <c r="A10" s="43" t="s">
        <v>215</v>
      </c>
      <c r="B10" s="79">
        <f t="shared" si="0"/>
        <v>0</v>
      </c>
      <c r="C10" s="81">
        <f>South_M4_SDL!E31</f>
        <v>0</v>
      </c>
      <c r="D10" s="81">
        <f>South_M4_SDL!F31</f>
        <v>0</v>
      </c>
      <c r="E10" s="81">
        <f>South_M4_SDL!G31</f>
        <v>0</v>
      </c>
      <c r="F10" s="81">
        <f>South_M4_SDL!H31</f>
        <v>0</v>
      </c>
      <c r="G10" s="81">
        <f>South_M4_SDL!I31</f>
        <v>0</v>
      </c>
      <c r="H10" s="81">
        <f>South_M4_SDL!J31</f>
        <v>0</v>
      </c>
      <c r="I10" s="81">
        <f>South_M4_SDL!K31</f>
        <v>0</v>
      </c>
      <c r="J10" s="81">
        <f>South_M4_SDL!L31</f>
        <v>0</v>
      </c>
      <c r="K10" s="81">
        <f>South_M4_SDL!M31</f>
        <v>0</v>
      </c>
      <c r="L10" s="81">
        <f>South_M4_SDL!N31</f>
        <v>0</v>
      </c>
      <c r="M10" s="81">
        <f>South_M4_SDL!O31</f>
        <v>0</v>
      </c>
      <c r="N10" s="81">
        <f>South_M4_SDL!P31</f>
        <v>0</v>
      </c>
      <c r="O10" s="81">
        <f>South_M4_SDL!Q31</f>
        <v>0</v>
      </c>
      <c r="P10" s="81">
        <f>South_M4_SDL!R31</f>
        <v>0</v>
      </c>
      <c r="Q10" s="81">
        <f>South_M4_SDL!S31</f>
        <v>0</v>
      </c>
      <c r="R10" s="81">
        <f>South_M4_SDL!T31</f>
        <v>0</v>
      </c>
      <c r="S10" s="81">
        <f>South_M4_SDL!U31</f>
        <v>0</v>
      </c>
    </row>
    <row r="11" spans="1:19" x14ac:dyDescent="0.35">
      <c r="A11" s="43" t="s">
        <v>216</v>
      </c>
      <c r="B11" s="79">
        <f t="shared" si="0"/>
        <v>366</v>
      </c>
      <c r="C11" s="81">
        <f>South_M4_SDL!E32</f>
        <v>0</v>
      </c>
      <c r="D11" s="81">
        <f>South_M4_SDL!F32</f>
        <v>0</v>
      </c>
      <c r="E11" s="81">
        <f>South_M4_SDL!G32</f>
        <v>0</v>
      </c>
      <c r="F11" s="81">
        <f>South_M4_SDL!H32</f>
        <v>0</v>
      </c>
      <c r="G11" s="81">
        <f>South_M4_SDL!I32</f>
        <v>0</v>
      </c>
      <c r="H11" s="81">
        <f>South_M4_SDL!J32</f>
        <v>45</v>
      </c>
      <c r="I11" s="81">
        <f>South_M4_SDL!K32</f>
        <v>65</v>
      </c>
      <c r="J11" s="81">
        <f>South_M4_SDL!L32</f>
        <v>80</v>
      </c>
      <c r="K11" s="81">
        <f>South_M4_SDL!M32</f>
        <v>80</v>
      </c>
      <c r="L11" s="81">
        <f>South_M4_SDL!N32</f>
        <v>75</v>
      </c>
      <c r="M11" s="81">
        <f>South_M4_SDL!O32</f>
        <v>21</v>
      </c>
      <c r="N11" s="81">
        <f>South_M4_SDL!P32</f>
        <v>0</v>
      </c>
      <c r="O11" s="81">
        <f>South_M4_SDL!Q32</f>
        <v>0</v>
      </c>
      <c r="P11" s="81">
        <f>South_M4_SDL!R32</f>
        <v>0</v>
      </c>
      <c r="Q11" s="81">
        <f>South_M4_SDL!S32</f>
        <v>0</v>
      </c>
      <c r="R11" s="81">
        <f>South_M4_SDL!T32</f>
        <v>0</v>
      </c>
      <c r="S11" s="81">
        <f>South_M4_SDL!U32</f>
        <v>0</v>
      </c>
    </row>
    <row r="12" spans="1:19" x14ac:dyDescent="0.35">
      <c r="A12" s="93" t="s">
        <v>211</v>
      </c>
      <c r="B12" s="94">
        <f t="shared" si="0"/>
        <v>352</v>
      </c>
      <c r="C12" s="95">
        <f>North_Wokingham_SDL!E29</f>
        <v>180</v>
      </c>
      <c r="D12" s="96">
        <f>North_Wokingham_SDL!F29</f>
        <v>42</v>
      </c>
      <c r="E12" s="96">
        <f>North_Wokingham_SDL!G29</f>
        <v>0</v>
      </c>
      <c r="F12" s="96">
        <f>North_Wokingham_SDL!H29</f>
        <v>0</v>
      </c>
      <c r="G12" s="96">
        <f>North_Wokingham_SDL!I29</f>
        <v>20</v>
      </c>
      <c r="H12" s="96">
        <f>North_Wokingham_SDL!J29</f>
        <v>30</v>
      </c>
      <c r="I12" s="96">
        <f>North_Wokingham_SDL!K29</f>
        <v>40</v>
      </c>
      <c r="J12" s="96">
        <f>North_Wokingham_SDL!L29</f>
        <v>40</v>
      </c>
      <c r="K12" s="96">
        <f>North_Wokingham_SDL!M29</f>
        <v>0</v>
      </c>
      <c r="L12" s="96">
        <f>North_Wokingham_SDL!N29</f>
        <v>0</v>
      </c>
      <c r="M12" s="96">
        <f>North_Wokingham_SDL!O29</f>
        <v>0</v>
      </c>
      <c r="N12" s="96">
        <f>North_Wokingham_SDL!P29</f>
        <v>0</v>
      </c>
      <c r="O12" s="96">
        <f>North_Wokingham_SDL!Q29</f>
        <v>0</v>
      </c>
      <c r="P12" s="96">
        <f>North_Wokingham_SDL!R29</f>
        <v>0</v>
      </c>
      <c r="Q12" s="96">
        <f>North_Wokingham_SDL!S29</f>
        <v>0</v>
      </c>
      <c r="R12" s="96">
        <f>North_Wokingham_SDL!T29</f>
        <v>0</v>
      </c>
      <c r="S12" s="96">
        <f>North_Wokingham_SDL!U29</f>
        <v>0</v>
      </c>
    </row>
    <row r="13" spans="1:19" x14ac:dyDescent="0.35">
      <c r="A13" s="93" t="s">
        <v>212</v>
      </c>
      <c r="B13" s="94">
        <f t="shared" si="0"/>
        <v>0</v>
      </c>
      <c r="C13" s="95">
        <f>North_Wokingham_SDL!E30</f>
        <v>0</v>
      </c>
      <c r="D13" s="95">
        <f>North_Wokingham_SDL!F30</f>
        <v>0</v>
      </c>
      <c r="E13" s="95">
        <f>North_Wokingham_SDL!G30</f>
        <v>0</v>
      </c>
      <c r="F13" s="95">
        <f>North_Wokingham_SDL!H30</f>
        <v>0</v>
      </c>
      <c r="G13" s="95">
        <f>North_Wokingham_SDL!I30</f>
        <v>0</v>
      </c>
      <c r="H13" s="95">
        <f>North_Wokingham_SDL!J30</f>
        <v>0</v>
      </c>
      <c r="I13" s="95">
        <f>North_Wokingham_SDL!K30</f>
        <v>0</v>
      </c>
      <c r="J13" s="95">
        <f>North_Wokingham_SDL!L30</f>
        <v>0</v>
      </c>
      <c r="K13" s="95">
        <f>North_Wokingham_SDL!M30</f>
        <v>0</v>
      </c>
      <c r="L13" s="95">
        <f>North_Wokingham_SDL!N30</f>
        <v>0</v>
      </c>
      <c r="M13" s="95">
        <f>North_Wokingham_SDL!O30</f>
        <v>0</v>
      </c>
      <c r="N13" s="95">
        <f>North_Wokingham_SDL!P30</f>
        <v>0</v>
      </c>
      <c r="O13" s="95">
        <f>North_Wokingham_SDL!Q30</f>
        <v>0</v>
      </c>
      <c r="P13" s="95">
        <f>North_Wokingham_SDL!R30</f>
        <v>0</v>
      </c>
      <c r="Q13" s="95">
        <f>North_Wokingham_SDL!S30</f>
        <v>0</v>
      </c>
      <c r="R13" s="95">
        <f>North_Wokingham_SDL!T30</f>
        <v>0</v>
      </c>
      <c r="S13" s="95">
        <f>North_Wokingham_SDL!U30</f>
        <v>0</v>
      </c>
    </row>
    <row r="14" spans="1:19" x14ac:dyDescent="0.35">
      <c r="A14" s="93" t="s">
        <v>213</v>
      </c>
      <c r="B14" s="94">
        <f t="shared" si="0"/>
        <v>0</v>
      </c>
      <c r="C14" s="95">
        <f>North_Wokingham_SDL!E31</f>
        <v>0</v>
      </c>
      <c r="D14" s="95">
        <f>North_Wokingham_SDL!F31</f>
        <v>0</v>
      </c>
      <c r="E14" s="95">
        <f>North_Wokingham_SDL!G31</f>
        <v>0</v>
      </c>
      <c r="F14" s="95">
        <f>North_Wokingham_SDL!H31</f>
        <v>0</v>
      </c>
      <c r="G14" s="95">
        <f>North_Wokingham_SDL!I31</f>
        <v>0</v>
      </c>
      <c r="H14" s="95">
        <f>North_Wokingham_SDL!J31</f>
        <v>0</v>
      </c>
      <c r="I14" s="95">
        <f>North_Wokingham_SDL!K31</f>
        <v>0</v>
      </c>
      <c r="J14" s="95">
        <f>North_Wokingham_SDL!L31</f>
        <v>0</v>
      </c>
      <c r="K14" s="95">
        <f>North_Wokingham_SDL!M31</f>
        <v>0</v>
      </c>
      <c r="L14" s="95">
        <f>North_Wokingham_SDL!N31</f>
        <v>0</v>
      </c>
      <c r="M14" s="95">
        <f>North_Wokingham_SDL!O31</f>
        <v>0</v>
      </c>
      <c r="N14" s="95">
        <f>North_Wokingham_SDL!P31</f>
        <v>0</v>
      </c>
      <c r="O14" s="95">
        <f>North_Wokingham_SDL!Q31</f>
        <v>0</v>
      </c>
      <c r="P14" s="95">
        <f>North_Wokingham_SDL!R31</f>
        <v>0</v>
      </c>
      <c r="Q14" s="95">
        <f>North_Wokingham_SDL!S31</f>
        <v>0</v>
      </c>
      <c r="R14" s="95">
        <f>North_Wokingham_SDL!T31</f>
        <v>0</v>
      </c>
      <c r="S14" s="95">
        <f>North_Wokingham_SDL!U31</f>
        <v>0</v>
      </c>
    </row>
    <row r="15" spans="1:19" x14ac:dyDescent="0.35">
      <c r="A15" s="43" t="s">
        <v>208</v>
      </c>
      <c r="B15" s="79">
        <f t="shared" si="0"/>
        <v>1604</v>
      </c>
      <c r="C15" s="81">
        <f>South_Wokingham_SDL!E20</f>
        <v>1</v>
      </c>
      <c r="D15" s="82">
        <f>South_Wokingham_SDL!F20</f>
        <v>30</v>
      </c>
      <c r="E15" s="82">
        <f>South_Wokingham_SDL!G20</f>
        <v>24</v>
      </c>
      <c r="F15" s="82">
        <f>South_Wokingham_SDL!H20</f>
        <v>0</v>
      </c>
      <c r="G15" s="82">
        <f>South_Wokingham_SDL!I20</f>
        <v>45</v>
      </c>
      <c r="H15" s="82">
        <f>South_Wokingham_SDL!J20</f>
        <v>70</v>
      </c>
      <c r="I15" s="82">
        <f>South_Wokingham_SDL!K20</f>
        <v>95</v>
      </c>
      <c r="J15" s="82">
        <f>South_Wokingham_SDL!L20</f>
        <v>95</v>
      </c>
      <c r="K15" s="82">
        <f>South_Wokingham_SDL!M20</f>
        <v>95</v>
      </c>
      <c r="L15" s="82">
        <f>South_Wokingham_SDL!N20</f>
        <v>129</v>
      </c>
      <c r="M15" s="82">
        <f>South_Wokingham_SDL!O20</f>
        <v>150</v>
      </c>
      <c r="N15" s="82">
        <f>South_Wokingham_SDL!P20</f>
        <v>150</v>
      </c>
      <c r="O15" s="82">
        <f>South_Wokingham_SDL!Q20</f>
        <v>150</v>
      </c>
      <c r="P15" s="82">
        <f>South_Wokingham_SDL!R20</f>
        <v>150</v>
      </c>
      <c r="Q15" s="82">
        <f>South_Wokingham_SDL!S20</f>
        <v>150</v>
      </c>
      <c r="R15" s="82">
        <f>South_Wokingham_SDL!T20</f>
        <v>150</v>
      </c>
      <c r="S15" s="82">
        <f>South_Wokingham_SDL!U20</f>
        <v>120</v>
      </c>
    </row>
    <row r="16" spans="1:19" x14ac:dyDescent="0.35">
      <c r="A16" s="43" t="s">
        <v>209</v>
      </c>
      <c r="B16" s="79">
        <f t="shared" si="0"/>
        <v>171</v>
      </c>
      <c r="C16" s="81">
        <f>South_Wokingham_SDL!E21</f>
        <v>0</v>
      </c>
      <c r="D16" s="81">
        <f>South_Wokingham_SDL!F21</f>
        <v>0</v>
      </c>
      <c r="E16" s="81">
        <f>South_Wokingham_SDL!G21</f>
        <v>0</v>
      </c>
      <c r="F16" s="81">
        <f>South_Wokingham_SDL!H21</f>
        <v>0</v>
      </c>
      <c r="G16" s="81">
        <f>South_Wokingham_SDL!I21</f>
        <v>30</v>
      </c>
      <c r="H16" s="81">
        <f>South_Wokingham_SDL!J21</f>
        <v>30</v>
      </c>
      <c r="I16" s="81">
        <f>South_Wokingham_SDL!K21</f>
        <v>30</v>
      </c>
      <c r="J16" s="81">
        <f>South_Wokingham_SDL!L21</f>
        <v>30</v>
      </c>
      <c r="K16" s="81">
        <f>South_Wokingham_SDL!M21</f>
        <v>30</v>
      </c>
      <c r="L16" s="81">
        <f>South_Wokingham_SDL!N21</f>
        <v>21</v>
      </c>
      <c r="M16" s="81">
        <f>South_Wokingham_SDL!O21</f>
        <v>0</v>
      </c>
      <c r="N16" s="81">
        <f>South_Wokingham_SDL!P21</f>
        <v>0</v>
      </c>
      <c r="O16" s="81">
        <f>South_Wokingham_SDL!Q21</f>
        <v>0</v>
      </c>
      <c r="P16" s="81">
        <f>South_Wokingham_SDL!R21</f>
        <v>0</v>
      </c>
      <c r="Q16" s="81">
        <f>South_Wokingham_SDL!S21</f>
        <v>0</v>
      </c>
      <c r="R16" s="81">
        <f>South_Wokingham_SDL!T21</f>
        <v>0</v>
      </c>
      <c r="S16" s="81">
        <f>South_Wokingham_SDL!U21</f>
        <v>0</v>
      </c>
    </row>
    <row r="17" spans="1:21" x14ac:dyDescent="0.35">
      <c r="A17" s="43" t="s">
        <v>210</v>
      </c>
      <c r="B17" s="79">
        <f t="shared" si="0"/>
        <v>980</v>
      </c>
      <c r="C17" s="81">
        <f>South_Wokingham_SDL!E22</f>
        <v>0</v>
      </c>
      <c r="D17" s="81">
        <f>South_Wokingham_SDL!F22</f>
        <v>0</v>
      </c>
      <c r="E17" s="81">
        <f>South_Wokingham_SDL!G22</f>
        <v>0</v>
      </c>
      <c r="F17" s="81">
        <f>South_Wokingham_SDL!H22</f>
        <v>0</v>
      </c>
      <c r="G17" s="81">
        <f>South_Wokingham_SDL!I22</f>
        <v>0</v>
      </c>
      <c r="H17" s="81">
        <f>South_Wokingham_SDL!J22</f>
        <v>0</v>
      </c>
      <c r="I17" s="81">
        <f>South_Wokingham_SDL!K22</f>
        <v>30</v>
      </c>
      <c r="J17" s="81">
        <f>South_Wokingham_SDL!L22</f>
        <v>50</v>
      </c>
      <c r="K17" s="81">
        <f>South_Wokingham_SDL!M22</f>
        <v>100</v>
      </c>
      <c r="L17" s="81">
        <f>South_Wokingham_SDL!N22</f>
        <v>100</v>
      </c>
      <c r="M17" s="81">
        <f>South_Wokingham_SDL!O22</f>
        <v>100</v>
      </c>
      <c r="N17" s="81">
        <f>South_Wokingham_SDL!P22</f>
        <v>100</v>
      </c>
      <c r="O17" s="81">
        <f>South_Wokingham_SDL!Q22</f>
        <v>100</v>
      </c>
      <c r="P17" s="81">
        <f>South_Wokingham_SDL!R22</f>
        <v>100</v>
      </c>
      <c r="Q17" s="81">
        <f>South_Wokingham_SDL!S22</f>
        <v>100</v>
      </c>
      <c r="R17" s="81">
        <f>South_Wokingham_SDL!T22</f>
        <v>100</v>
      </c>
      <c r="S17" s="81">
        <f>South_Wokingham_SDL!U22</f>
        <v>100</v>
      </c>
    </row>
    <row r="18" spans="1:21" x14ac:dyDescent="0.35">
      <c r="A18" s="93" t="s">
        <v>243</v>
      </c>
      <c r="B18" s="94">
        <f>SUM(C18:S18)</f>
        <v>2700</v>
      </c>
      <c r="C18" s="95">
        <f>Loddon_Valley!D7</f>
        <v>0</v>
      </c>
      <c r="D18" s="96">
        <f>Loddon_Valley!E7</f>
        <v>0</v>
      </c>
      <c r="E18" s="96">
        <f>Loddon_Valley!F7</f>
        <v>0</v>
      </c>
      <c r="F18" s="96">
        <f>Loddon_Valley!G7</f>
        <v>0</v>
      </c>
      <c r="G18" s="96">
        <f>Loddon_Valley!H7</f>
        <v>25</v>
      </c>
      <c r="H18" s="96">
        <f>Loddon_Valley!I7</f>
        <v>125</v>
      </c>
      <c r="I18" s="96">
        <f>Loddon_Valley!J7</f>
        <v>175</v>
      </c>
      <c r="J18" s="96">
        <f>Loddon_Valley!K7</f>
        <v>200</v>
      </c>
      <c r="K18" s="96">
        <f>Loddon_Valley!L7</f>
        <v>250</v>
      </c>
      <c r="L18" s="96">
        <f>Loddon_Valley!M7</f>
        <v>250</v>
      </c>
      <c r="M18" s="96">
        <f>Loddon_Valley!N7</f>
        <v>250</v>
      </c>
      <c r="N18" s="96">
        <f>Loddon_Valley!O7</f>
        <v>250</v>
      </c>
      <c r="O18" s="96">
        <f>Loddon_Valley!P7</f>
        <v>250</v>
      </c>
      <c r="P18" s="96">
        <f>Loddon_Valley!Q7</f>
        <v>250</v>
      </c>
      <c r="Q18" s="96">
        <f>Loddon_Valley!R7</f>
        <v>250</v>
      </c>
      <c r="R18" s="96">
        <f>Loddon_Valley!S7</f>
        <v>225</v>
      </c>
      <c r="S18" s="96">
        <f>Loddon_Valley!T7</f>
        <v>200</v>
      </c>
    </row>
    <row r="19" spans="1:21" x14ac:dyDescent="0.35">
      <c r="A19" s="43" t="s">
        <v>217</v>
      </c>
      <c r="B19" s="79">
        <f t="shared" si="0"/>
        <v>484</v>
      </c>
      <c r="C19" s="81">
        <f>Small_Allocations!E36</f>
        <v>0</v>
      </c>
      <c r="D19" s="82">
        <f>Small_Allocations!F36</f>
        <v>30</v>
      </c>
      <c r="E19" s="82">
        <f>Small_Allocations!G36</f>
        <v>40</v>
      </c>
      <c r="F19" s="82">
        <f>Small_Allocations!H36</f>
        <v>152</v>
      </c>
      <c r="G19" s="82">
        <f>Small_Allocations!I36</f>
        <v>131</v>
      </c>
      <c r="H19" s="82">
        <f>Small_Allocations!J36</f>
        <v>71</v>
      </c>
      <c r="I19" s="82">
        <f>Small_Allocations!K36</f>
        <v>60</v>
      </c>
      <c r="J19" s="82">
        <f>Small_Allocations!L36</f>
        <v>0</v>
      </c>
      <c r="K19" s="82">
        <f>Small_Allocations!M36</f>
        <v>0</v>
      </c>
      <c r="L19" s="82">
        <f>Small_Allocations!N36</f>
        <v>0</v>
      </c>
      <c r="M19" s="82">
        <f>Small_Allocations!O36</f>
        <v>0</v>
      </c>
      <c r="N19" s="82">
        <f>Small_Allocations!P36</f>
        <v>0</v>
      </c>
      <c r="O19" s="82">
        <f>Small_Allocations!Q36</f>
        <v>0</v>
      </c>
      <c r="P19" s="82">
        <f>Small_Allocations!R36</f>
        <v>0</v>
      </c>
      <c r="Q19" s="82">
        <f>Small_Allocations!S36</f>
        <v>0</v>
      </c>
      <c r="R19" s="82">
        <f>Small_Allocations!T36</f>
        <v>0</v>
      </c>
      <c r="S19" s="82">
        <f>Small_Allocations!U36</f>
        <v>0</v>
      </c>
    </row>
    <row r="20" spans="1:21" x14ac:dyDescent="0.35">
      <c r="A20" s="43" t="s">
        <v>218</v>
      </c>
      <c r="B20" s="79">
        <f t="shared" si="0"/>
        <v>188</v>
      </c>
      <c r="C20" s="81">
        <f>Small_Allocations!E37</f>
        <v>0</v>
      </c>
      <c r="D20" s="81">
        <f>Small_Allocations!F37</f>
        <v>0</v>
      </c>
      <c r="E20" s="81">
        <f>Small_Allocations!G37</f>
        <v>28</v>
      </c>
      <c r="F20" s="81">
        <f>Small_Allocations!H37</f>
        <v>0</v>
      </c>
      <c r="G20" s="81">
        <f>Small_Allocations!I37</f>
        <v>0</v>
      </c>
      <c r="H20" s="81">
        <f>Small_Allocations!J37</f>
        <v>55</v>
      </c>
      <c r="I20" s="81">
        <f>Small_Allocations!K37</f>
        <v>55</v>
      </c>
      <c r="J20" s="81">
        <f>Small_Allocations!L37</f>
        <v>30</v>
      </c>
      <c r="K20" s="81">
        <f>Small_Allocations!M37</f>
        <v>20</v>
      </c>
      <c r="L20" s="81">
        <f>Small_Allocations!N37</f>
        <v>0</v>
      </c>
      <c r="M20" s="81">
        <f>Small_Allocations!O37</f>
        <v>0</v>
      </c>
      <c r="N20" s="81">
        <f>Small_Allocations!P37</f>
        <v>0</v>
      </c>
      <c r="O20" s="81">
        <f>Small_Allocations!Q37</f>
        <v>0</v>
      </c>
      <c r="P20" s="81">
        <f>Small_Allocations!R37</f>
        <v>0</v>
      </c>
      <c r="Q20" s="81">
        <f>Small_Allocations!S37</f>
        <v>0</v>
      </c>
      <c r="R20" s="81">
        <f>Small_Allocations!T37</f>
        <v>0</v>
      </c>
      <c r="S20" s="81">
        <f>Small_Allocations!U37</f>
        <v>0</v>
      </c>
    </row>
    <row r="21" spans="1:21" x14ac:dyDescent="0.35">
      <c r="A21" s="43" t="s">
        <v>219</v>
      </c>
      <c r="B21" s="79">
        <f t="shared" si="0"/>
        <v>715</v>
      </c>
      <c r="C21" s="81">
        <f>Small_Allocations!E38</f>
        <v>0</v>
      </c>
      <c r="D21" s="81">
        <f>Small_Allocations!F38</f>
        <v>0</v>
      </c>
      <c r="E21" s="81">
        <f>Small_Allocations!G38</f>
        <v>15</v>
      </c>
      <c r="F21" s="81">
        <f>Small_Allocations!H38</f>
        <v>53</v>
      </c>
      <c r="G21" s="81">
        <f>Small_Allocations!I38</f>
        <v>102</v>
      </c>
      <c r="H21" s="81">
        <f>Small_Allocations!J38</f>
        <v>83</v>
      </c>
      <c r="I21" s="81">
        <f>Small_Allocations!K38</f>
        <v>90</v>
      </c>
      <c r="J21" s="81">
        <f>Small_Allocations!L38</f>
        <v>163</v>
      </c>
      <c r="K21" s="81">
        <f>Small_Allocations!M38</f>
        <v>99</v>
      </c>
      <c r="L21" s="81">
        <f>Small_Allocations!N38</f>
        <v>30</v>
      </c>
      <c r="M21" s="81">
        <f>Small_Allocations!O38</f>
        <v>35</v>
      </c>
      <c r="N21" s="81">
        <f>Small_Allocations!P38</f>
        <v>20</v>
      </c>
      <c r="O21" s="81">
        <f>Small_Allocations!Q38</f>
        <v>0</v>
      </c>
      <c r="P21" s="81">
        <f>Small_Allocations!R38</f>
        <v>25</v>
      </c>
      <c r="Q21" s="81">
        <f>Small_Allocations!S38</f>
        <v>0</v>
      </c>
      <c r="R21" s="81">
        <f>Small_Allocations!T38</f>
        <v>0</v>
      </c>
      <c r="S21" s="81">
        <f>Small_Allocations!U38</f>
        <v>0</v>
      </c>
    </row>
    <row r="22" spans="1:21" x14ac:dyDescent="0.35">
      <c r="A22" s="93" t="s">
        <v>198</v>
      </c>
      <c r="B22" s="94">
        <f t="shared" si="0"/>
        <v>200</v>
      </c>
      <c r="C22" s="95">
        <f>Wokingham_TC!C4</f>
        <v>0</v>
      </c>
      <c r="D22" s="96">
        <f>Wokingham_TC!D4</f>
        <v>0</v>
      </c>
      <c r="E22" s="96">
        <f>Wokingham_TC!E4</f>
        <v>0</v>
      </c>
      <c r="F22" s="96">
        <f>Wokingham_TC!F4</f>
        <v>5</v>
      </c>
      <c r="G22" s="96">
        <f>Wokingham_TC!G4</f>
        <v>15</v>
      </c>
      <c r="H22" s="96">
        <f>Wokingham_TC!H4</f>
        <v>15</v>
      </c>
      <c r="I22" s="96">
        <f>Wokingham_TC!I4</f>
        <v>15</v>
      </c>
      <c r="J22" s="96">
        <f>Wokingham_TC!J4</f>
        <v>15</v>
      </c>
      <c r="K22" s="96">
        <f>Wokingham_TC!K4</f>
        <v>15</v>
      </c>
      <c r="L22" s="96">
        <f>Wokingham_TC!L4</f>
        <v>15</v>
      </c>
      <c r="M22" s="96">
        <f>Wokingham_TC!M4</f>
        <v>15</v>
      </c>
      <c r="N22" s="96">
        <f>Wokingham_TC!N4</f>
        <v>15</v>
      </c>
      <c r="O22" s="96">
        <f>Wokingham_TC!O4</f>
        <v>15</v>
      </c>
      <c r="P22" s="96">
        <f>Wokingham_TC!P4</f>
        <v>15</v>
      </c>
      <c r="Q22" s="96">
        <f>Wokingham_TC!Q4</f>
        <v>15</v>
      </c>
      <c r="R22" s="96">
        <f>Wokingham_TC!R4</f>
        <v>15</v>
      </c>
      <c r="S22" s="96">
        <f>Wokingham_TC!S4</f>
        <v>15</v>
      </c>
    </row>
    <row r="23" spans="1:21" x14ac:dyDescent="0.35">
      <c r="A23" s="43" t="s">
        <v>244</v>
      </c>
      <c r="B23" s="79">
        <f t="shared" si="0"/>
        <v>1880</v>
      </c>
      <c r="C23" s="81">
        <f>Small_Site_Windfall!C9</f>
        <v>80</v>
      </c>
      <c r="D23" s="82">
        <f>Small_Site_Windfall!D9</f>
        <v>80</v>
      </c>
      <c r="E23" s="82">
        <f>Small_Site_Windfall!E9</f>
        <v>80</v>
      </c>
      <c r="F23" s="82">
        <f>Small_Site_Windfall!F9</f>
        <v>80</v>
      </c>
      <c r="G23" s="82">
        <f>Small_Site_Windfall!G9</f>
        <v>120</v>
      </c>
      <c r="H23" s="82">
        <f>Small_Site_Windfall!H9</f>
        <v>120</v>
      </c>
      <c r="I23" s="82">
        <f>Small_Site_Windfall!I9</f>
        <v>120</v>
      </c>
      <c r="J23" s="82">
        <f>Small_Site_Windfall!J9</f>
        <v>120</v>
      </c>
      <c r="K23" s="82">
        <f>Small_Site_Windfall!K9</f>
        <v>120</v>
      </c>
      <c r="L23" s="82">
        <f>Small_Site_Windfall!L9</f>
        <v>120</v>
      </c>
      <c r="M23" s="82">
        <f>Small_Site_Windfall!M9</f>
        <v>120</v>
      </c>
      <c r="N23" s="82">
        <f>Small_Site_Windfall!N9</f>
        <v>120</v>
      </c>
      <c r="O23" s="82">
        <f>Small_Site_Windfall!O9</f>
        <v>120</v>
      </c>
      <c r="P23" s="82">
        <f>Small_Site_Windfall!P9</f>
        <v>120</v>
      </c>
      <c r="Q23" s="82">
        <f>Small_Site_Windfall!Q9</f>
        <v>120</v>
      </c>
      <c r="R23" s="82">
        <f>Small_Site_Windfall!R9</f>
        <v>120</v>
      </c>
      <c r="S23" s="82">
        <f>Small_Site_Windfall!S9</f>
        <v>120</v>
      </c>
    </row>
    <row r="24" spans="1:21" x14ac:dyDescent="0.35">
      <c r="A24" s="18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</row>
    <row r="25" spans="1:21" ht="15" thickBot="1" x14ac:dyDescent="0.4">
      <c r="A25" s="10"/>
      <c r="B25" s="84"/>
      <c r="C25" s="84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</row>
    <row r="26" spans="1:21" ht="15" thickTop="1" x14ac:dyDescent="0.35">
      <c r="A26" t="s">
        <v>91</v>
      </c>
      <c r="B26" s="86"/>
      <c r="C26" s="86">
        <f t="shared" ref="C26:S26" si="1">SUM(C4:C25)</f>
        <v>920</v>
      </c>
      <c r="D26" s="86">
        <f t="shared" si="1"/>
        <v>766</v>
      </c>
      <c r="E26" s="86">
        <f t="shared" si="1"/>
        <v>546</v>
      </c>
      <c r="F26" s="86">
        <f t="shared" si="1"/>
        <v>579</v>
      </c>
      <c r="G26" s="86">
        <f t="shared" si="1"/>
        <v>524</v>
      </c>
      <c r="H26" s="86">
        <f t="shared" si="1"/>
        <v>873</v>
      </c>
      <c r="I26" s="86">
        <f>SUM(I4:I25)</f>
        <v>1000</v>
      </c>
      <c r="J26" s="86">
        <f t="shared" si="1"/>
        <v>1047</v>
      </c>
      <c r="K26" s="86">
        <f t="shared" si="1"/>
        <v>1099</v>
      </c>
      <c r="L26" s="86">
        <f t="shared" si="1"/>
        <v>1040</v>
      </c>
      <c r="M26" s="86">
        <f t="shared" si="1"/>
        <v>901</v>
      </c>
      <c r="N26" s="86">
        <f t="shared" si="1"/>
        <v>815</v>
      </c>
      <c r="O26" s="86">
        <f t="shared" si="1"/>
        <v>795</v>
      </c>
      <c r="P26" s="86">
        <f t="shared" si="1"/>
        <v>820</v>
      </c>
      <c r="Q26" s="86">
        <f t="shared" si="1"/>
        <v>795</v>
      </c>
      <c r="R26" s="86">
        <f t="shared" si="1"/>
        <v>770</v>
      </c>
      <c r="S26" s="86">
        <f t="shared" si="1"/>
        <v>705</v>
      </c>
    </row>
    <row r="27" spans="1:21" x14ac:dyDescent="0.35">
      <c r="A27" t="s">
        <v>92</v>
      </c>
      <c r="B27" s="86"/>
      <c r="C27" s="86">
        <f>C26</f>
        <v>920</v>
      </c>
      <c r="D27" s="86">
        <f>SUM(C27+D26)</f>
        <v>1686</v>
      </c>
      <c r="E27" s="86">
        <f t="shared" ref="E27:R27" si="2">SUM(D27+E26)</f>
        <v>2232</v>
      </c>
      <c r="F27" s="86">
        <f t="shared" si="2"/>
        <v>2811</v>
      </c>
      <c r="G27" s="86">
        <f t="shared" si="2"/>
        <v>3335</v>
      </c>
      <c r="H27" s="86">
        <f t="shared" si="2"/>
        <v>4208</v>
      </c>
      <c r="I27" s="86">
        <f t="shared" si="2"/>
        <v>5208</v>
      </c>
      <c r="J27" s="86">
        <f t="shared" si="2"/>
        <v>6255</v>
      </c>
      <c r="K27" s="86">
        <f t="shared" si="2"/>
        <v>7354</v>
      </c>
      <c r="L27" s="86">
        <f t="shared" si="2"/>
        <v>8394</v>
      </c>
      <c r="M27" s="86">
        <f t="shared" si="2"/>
        <v>9295</v>
      </c>
      <c r="N27" s="86">
        <f t="shared" si="2"/>
        <v>10110</v>
      </c>
      <c r="O27" s="86">
        <f t="shared" si="2"/>
        <v>10905</v>
      </c>
      <c r="P27" s="86">
        <f t="shared" si="2"/>
        <v>11725</v>
      </c>
      <c r="Q27" s="86">
        <f t="shared" si="2"/>
        <v>12520</v>
      </c>
      <c r="R27" s="86">
        <f t="shared" si="2"/>
        <v>13290</v>
      </c>
      <c r="S27" s="86">
        <f>SUM(R27+S26)</f>
        <v>13995</v>
      </c>
      <c r="U27" s="103"/>
    </row>
    <row r="28" spans="1:21" x14ac:dyDescent="0.3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</row>
    <row r="29" spans="1:21" x14ac:dyDescent="0.35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</row>
    <row r="30" spans="1:21" x14ac:dyDescent="0.35">
      <c r="U30" s="34"/>
    </row>
    <row r="32" spans="1:21" x14ac:dyDescent="0.35">
      <c r="A32" s="43"/>
      <c r="B32" s="43"/>
      <c r="C32" s="97" t="s">
        <v>9</v>
      </c>
      <c r="D32" s="97" t="s">
        <v>10</v>
      </c>
      <c r="E32" s="97" t="s">
        <v>11</v>
      </c>
      <c r="F32" s="97" t="s">
        <v>12</v>
      </c>
      <c r="G32" s="97" t="s">
        <v>13</v>
      </c>
      <c r="H32" s="97" t="s">
        <v>14</v>
      </c>
      <c r="I32" s="97" t="s">
        <v>15</v>
      </c>
      <c r="J32" s="97" t="s">
        <v>16</v>
      </c>
      <c r="K32" s="97" t="s">
        <v>17</v>
      </c>
      <c r="L32" s="97" t="s">
        <v>18</v>
      </c>
      <c r="M32" s="97" t="s">
        <v>19</v>
      </c>
      <c r="N32" s="97" t="s">
        <v>20</v>
      </c>
      <c r="O32" s="97" t="s">
        <v>21</v>
      </c>
      <c r="P32" s="97" t="s">
        <v>22</v>
      </c>
      <c r="Q32" s="97" t="s">
        <v>23</v>
      </c>
      <c r="R32" s="97" t="s">
        <v>24</v>
      </c>
      <c r="S32" s="97" t="s">
        <v>25</v>
      </c>
    </row>
    <row r="33" spans="1:21" x14ac:dyDescent="0.35">
      <c r="A33" s="43" t="s">
        <v>227</v>
      </c>
      <c r="B33" s="43"/>
      <c r="C33" s="98">
        <f>SUM(C4+C5+C6+C9+C12+C15+C19)</f>
        <v>840</v>
      </c>
      <c r="D33" s="98">
        <f t="shared" ref="D33:S33" si="3">SUM(D4+D5+D6+D9+D12+D15+D19)</f>
        <v>686</v>
      </c>
      <c r="E33" s="98">
        <f t="shared" si="3"/>
        <v>423</v>
      </c>
      <c r="F33" s="98">
        <f t="shared" si="3"/>
        <v>441</v>
      </c>
      <c r="G33" s="98">
        <f t="shared" si="3"/>
        <v>222</v>
      </c>
      <c r="H33" s="98">
        <f t="shared" si="3"/>
        <v>350</v>
      </c>
      <c r="I33" s="98">
        <f t="shared" si="3"/>
        <v>370</v>
      </c>
      <c r="J33" s="98">
        <f t="shared" si="3"/>
        <v>309</v>
      </c>
      <c r="K33" s="98">
        <f t="shared" si="3"/>
        <v>285</v>
      </c>
      <c r="L33" s="98">
        <f t="shared" si="3"/>
        <v>319</v>
      </c>
      <c r="M33" s="98">
        <f t="shared" si="3"/>
        <v>240</v>
      </c>
      <c r="N33" s="98">
        <f t="shared" si="3"/>
        <v>240</v>
      </c>
      <c r="O33" s="98">
        <f t="shared" si="3"/>
        <v>240</v>
      </c>
      <c r="P33" s="98">
        <f t="shared" si="3"/>
        <v>240</v>
      </c>
      <c r="Q33" s="98">
        <f t="shared" si="3"/>
        <v>240</v>
      </c>
      <c r="R33" s="98">
        <f t="shared" si="3"/>
        <v>240</v>
      </c>
      <c r="S33" s="98">
        <f t="shared" si="3"/>
        <v>200</v>
      </c>
      <c r="U33" s="100">
        <f>SUM(C33:S33)</f>
        <v>5885</v>
      </c>
    </row>
    <row r="34" spans="1:21" x14ac:dyDescent="0.35">
      <c r="A34" s="43" t="s">
        <v>228</v>
      </c>
      <c r="B34" s="43"/>
      <c r="C34" s="98">
        <f t="shared" ref="C34:S34" si="4">SUM(C7+C10+C13+C16+C20)</f>
        <v>0</v>
      </c>
      <c r="D34" s="98">
        <f t="shared" si="4"/>
        <v>0</v>
      </c>
      <c r="E34" s="98">
        <f t="shared" si="4"/>
        <v>28</v>
      </c>
      <c r="F34" s="98">
        <f t="shared" si="4"/>
        <v>0</v>
      </c>
      <c r="G34" s="98">
        <f t="shared" si="4"/>
        <v>30</v>
      </c>
      <c r="H34" s="98">
        <f t="shared" si="4"/>
        <v>85</v>
      </c>
      <c r="I34" s="98">
        <f t="shared" si="4"/>
        <v>85</v>
      </c>
      <c r="J34" s="98">
        <f t="shared" si="4"/>
        <v>60</v>
      </c>
      <c r="K34" s="98">
        <f t="shared" si="4"/>
        <v>50</v>
      </c>
      <c r="L34" s="98">
        <f t="shared" si="4"/>
        <v>21</v>
      </c>
      <c r="M34" s="98">
        <f t="shared" si="4"/>
        <v>0</v>
      </c>
      <c r="N34" s="98">
        <f t="shared" si="4"/>
        <v>0</v>
      </c>
      <c r="O34" s="98">
        <f t="shared" si="4"/>
        <v>0</v>
      </c>
      <c r="P34" s="98">
        <f t="shared" si="4"/>
        <v>0</v>
      </c>
      <c r="Q34" s="98">
        <f t="shared" si="4"/>
        <v>0</v>
      </c>
      <c r="R34" s="98">
        <f t="shared" si="4"/>
        <v>0</v>
      </c>
      <c r="S34" s="98">
        <f t="shared" si="4"/>
        <v>0</v>
      </c>
      <c r="U34" s="100">
        <f t="shared" ref="U34:U40" si="5">SUM(C34:S34)</f>
        <v>359</v>
      </c>
    </row>
    <row r="35" spans="1:21" x14ac:dyDescent="0.35">
      <c r="A35" s="43" t="s">
        <v>229</v>
      </c>
      <c r="B35" s="43"/>
      <c r="C35" s="98">
        <f t="shared" ref="C35:S35" si="6">SUM(C23)</f>
        <v>80</v>
      </c>
      <c r="D35" s="98">
        <f t="shared" si="6"/>
        <v>80</v>
      </c>
      <c r="E35" s="98">
        <f t="shared" si="6"/>
        <v>80</v>
      </c>
      <c r="F35" s="98">
        <f t="shared" si="6"/>
        <v>80</v>
      </c>
      <c r="G35" s="98">
        <f t="shared" si="6"/>
        <v>120</v>
      </c>
      <c r="H35" s="98">
        <f t="shared" si="6"/>
        <v>120</v>
      </c>
      <c r="I35" s="98">
        <f t="shared" si="6"/>
        <v>120</v>
      </c>
      <c r="J35" s="98">
        <f t="shared" si="6"/>
        <v>120</v>
      </c>
      <c r="K35" s="98">
        <f t="shared" si="6"/>
        <v>120</v>
      </c>
      <c r="L35" s="98">
        <f t="shared" si="6"/>
        <v>120</v>
      </c>
      <c r="M35" s="98">
        <f t="shared" si="6"/>
        <v>120</v>
      </c>
      <c r="N35" s="98">
        <f t="shared" si="6"/>
        <v>120</v>
      </c>
      <c r="O35" s="98">
        <f t="shared" si="6"/>
        <v>120</v>
      </c>
      <c r="P35" s="98">
        <f t="shared" si="6"/>
        <v>120</v>
      </c>
      <c r="Q35" s="98">
        <f>SUM(Q23)</f>
        <v>120</v>
      </c>
      <c r="R35" s="98">
        <f t="shared" si="6"/>
        <v>120</v>
      </c>
      <c r="S35" s="98">
        <f t="shared" si="6"/>
        <v>120</v>
      </c>
      <c r="U35" s="100">
        <f t="shared" si="5"/>
        <v>1880</v>
      </c>
    </row>
    <row r="36" spans="1:21" x14ac:dyDescent="0.35">
      <c r="A36" s="43" t="s">
        <v>230</v>
      </c>
      <c r="B36" s="43"/>
      <c r="C36" s="98">
        <f t="shared" ref="C36:S36" si="7">C22</f>
        <v>0</v>
      </c>
      <c r="D36" s="98">
        <f t="shared" si="7"/>
        <v>0</v>
      </c>
      <c r="E36" s="98">
        <f t="shared" si="7"/>
        <v>0</v>
      </c>
      <c r="F36" s="98">
        <f t="shared" si="7"/>
        <v>5</v>
      </c>
      <c r="G36" s="98">
        <f t="shared" si="7"/>
        <v>15</v>
      </c>
      <c r="H36" s="98">
        <f t="shared" si="7"/>
        <v>15</v>
      </c>
      <c r="I36" s="98">
        <f t="shared" si="7"/>
        <v>15</v>
      </c>
      <c r="J36" s="98">
        <f t="shared" si="7"/>
        <v>15</v>
      </c>
      <c r="K36" s="98">
        <f t="shared" si="7"/>
        <v>15</v>
      </c>
      <c r="L36" s="98">
        <f t="shared" si="7"/>
        <v>15</v>
      </c>
      <c r="M36" s="98">
        <f t="shared" si="7"/>
        <v>15</v>
      </c>
      <c r="N36" s="98">
        <f t="shared" si="7"/>
        <v>15</v>
      </c>
      <c r="O36" s="98">
        <f t="shared" si="7"/>
        <v>15</v>
      </c>
      <c r="P36" s="98">
        <f t="shared" si="7"/>
        <v>15</v>
      </c>
      <c r="Q36" s="98">
        <f t="shared" si="7"/>
        <v>15</v>
      </c>
      <c r="R36" s="98">
        <f t="shared" si="7"/>
        <v>15</v>
      </c>
      <c r="S36" s="98">
        <f t="shared" si="7"/>
        <v>15</v>
      </c>
      <c r="U36" s="100">
        <f t="shared" si="5"/>
        <v>200</v>
      </c>
    </row>
    <row r="37" spans="1:21" x14ac:dyDescent="0.35">
      <c r="A37" s="43" t="s">
        <v>231</v>
      </c>
      <c r="B37" s="43"/>
      <c r="C37" s="98">
        <f t="shared" ref="C37:S37" si="8">SUM(C8)</f>
        <v>0</v>
      </c>
      <c r="D37" s="98">
        <f t="shared" si="8"/>
        <v>0</v>
      </c>
      <c r="E37" s="98">
        <f t="shared" si="8"/>
        <v>0</v>
      </c>
      <c r="F37" s="98">
        <f t="shared" si="8"/>
        <v>0</v>
      </c>
      <c r="G37" s="98">
        <f t="shared" si="8"/>
        <v>10</v>
      </c>
      <c r="H37" s="98">
        <f t="shared" si="8"/>
        <v>50</v>
      </c>
      <c r="I37" s="98">
        <f t="shared" si="8"/>
        <v>50</v>
      </c>
      <c r="J37" s="98">
        <f t="shared" si="8"/>
        <v>50</v>
      </c>
      <c r="K37" s="98">
        <f t="shared" si="8"/>
        <v>100</v>
      </c>
      <c r="L37" s="98">
        <f t="shared" si="8"/>
        <v>110</v>
      </c>
      <c r="M37" s="98">
        <f t="shared" si="8"/>
        <v>120</v>
      </c>
      <c r="N37" s="98">
        <f t="shared" si="8"/>
        <v>70</v>
      </c>
      <c r="O37" s="98">
        <f t="shared" si="8"/>
        <v>70</v>
      </c>
      <c r="P37" s="98">
        <f t="shared" si="8"/>
        <v>70</v>
      </c>
      <c r="Q37" s="98">
        <f t="shared" si="8"/>
        <v>70</v>
      </c>
      <c r="R37" s="98">
        <f t="shared" si="8"/>
        <v>70</v>
      </c>
      <c r="S37" s="98">
        <f t="shared" si="8"/>
        <v>70</v>
      </c>
      <c r="U37" s="100">
        <f t="shared" si="5"/>
        <v>910</v>
      </c>
    </row>
    <row r="38" spans="1:21" x14ac:dyDescent="0.35">
      <c r="A38" s="43" t="s">
        <v>232</v>
      </c>
      <c r="B38" s="43"/>
      <c r="C38" s="98">
        <f t="shared" ref="C38:S38" si="9">SUM(C17)</f>
        <v>0</v>
      </c>
      <c r="D38" s="98">
        <f t="shared" si="9"/>
        <v>0</v>
      </c>
      <c r="E38" s="98">
        <f t="shared" si="9"/>
        <v>0</v>
      </c>
      <c r="F38" s="98">
        <f t="shared" si="9"/>
        <v>0</v>
      </c>
      <c r="G38" s="98">
        <f t="shared" si="9"/>
        <v>0</v>
      </c>
      <c r="H38" s="98">
        <f t="shared" si="9"/>
        <v>0</v>
      </c>
      <c r="I38" s="98">
        <f t="shared" si="9"/>
        <v>30</v>
      </c>
      <c r="J38" s="98">
        <f t="shared" si="9"/>
        <v>50</v>
      </c>
      <c r="K38" s="98">
        <f t="shared" si="9"/>
        <v>100</v>
      </c>
      <c r="L38" s="98">
        <f t="shared" si="9"/>
        <v>100</v>
      </c>
      <c r="M38" s="98">
        <f t="shared" si="9"/>
        <v>100</v>
      </c>
      <c r="N38" s="98">
        <f t="shared" si="9"/>
        <v>100</v>
      </c>
      <c r="O38" s="98">
        <f t="shared" si="9"/>
        <v>100</v>
      </c>
      <c r="P38" s="98">
        <f t="shared" si="9"/>
        <v>100</v>
      </c>
      <c r="Q38" s="98">
        <f t="shared" si="9"/>
        <v>100</v>
      </c>
      <c r="R38" s="98">
        <f t="shared" si="9"/>
        <v>100</v>
      </c>
      <c r="S38" s="98">
        <f t="shared" si="9"/>
        <v>100</v>
      </c>
      <c r="U38" s="100">
        <f t="shared" si="5"/>
        <v>980</v>
      </c>
    </row>
    <row r="39" spans="1:21" x14ac:dyDescent="0.35">
      <c r="A39" s="43" t="s">
        <v>233</v>
      </c>
      <c r="B39" s="43"/>
      <c r="C39" s="98">
        <f t="shared" ref="C39:S39" si="10">C18</f>
        <v>0</v>
      </c>
      <c r="D39" s="98">
        <f t="shared" si="10"/>
        <v>0</v>
      </c>
      <c r="E39" s="98">
        <f t="shared" si="10"/>
        <v>0</v>
      </c>
      <c r="F39" s="98">
        <f t="shared" si="10"/>
        <v>0</v>
      </c>
      <c r="G39" s="98">
        <f t="shared" si="10"/>
        <v>25</v>
      </c>
      <c r="H39" s="98">
        <f t="shared" si="10"/>
        <v>125</v>
      </c>
      <c r="I39" s="98">
        <f t="shared" si="10"/>
        <v>175</v>
      </c>
      <c r="J39" s="98">
        <f t="shared" si="10"/>
        <v>200</v>
      </c>
      <c r="K39" s="98">
        <f t="shared" si="10"/>
        <v>250</v>
      </c>
      <c r="L39" s="98">
        <f t="shared" si="10"/>
        <v>250</v>
      </c>
      <c r="M39" s="98">
        <f t="shared" si="10"/>
        <v>250</v>
      </c>
      <c r="N39" s="98">
        <f t="shared" si="10"/>
        <v>250</v>
      </c>
      <c r="O39" s="98">
        <f t="shared" si="10"/>
        <v>250</v>
      </c>
      <c r="P39" s="98">
        <f t="shared" si="10"/>
        <v>250</v>
      </c>
      <c r="Q39" s="98">
        <f t="shared" si="10"/>
        <v>250</v>
      </c>
      <c r="R39" s="98">
        <f t="shared" si="10"/>
        <v>225</v>
      </c>
      <c r="S39" s="98">
        <f t="shared" si="10"/>
        <v>200</v>
      </c>
      <c r="U39" s="100">
        <f t="shared" si="5"/>
        <v>2700</v>
      </c>
    </row>
    <row r="40" spans="1:21" x14ac:dyDescent="0.35">
      <c r="A40" s="43" t="s">
        <v>234</v>
      </c>
      <c r="B40" s="43"/>
      <c r="C40" s="98">
        <f t="shared" ref="C40:S40" si="11">SUM(C11+C14+C21)</f>
        <v>0</v>
      </c>
      <c r="D40" s="98">
        <f t="shared" si="11"/>
        <v>0</v>
      </c>
      <c r="E40" s="98">
        <f t="shared" si="11"/>
        <v>15</v>
      </c>
      <c r="F40" s="98">
        <f t="shared" si="11"/>
        <v>53</v>
      </c>
      <c r="G40" s="98">
        <f t="shared" si="11"/>
        <v>102</v>
      </c>
      <c r="H40" s="98">
        <f t="shared" si="11"/>
        <v>128</v>
      </c>
      <c r="I40" s="98">
        <f t="shared" si="11"/>
        <v>155</v>
      </c>
      <c r="J40" s="98">
        <f t="shared" si="11"/>
        <v>243</v>
      </c>
      <c r="K40" s="98">
        <f t="shared" si="11"/>
        <v>179</v>
      </c>
      <c r="L40" s="98">
        <f t="shared" si="11"/>
        <v>105</v>
      </c>
      <c r="M40" s="98">
        <f t="shared" si="11"/>
        <v>56</v>
      </c>
      <c r="N40" s="98">
        <f t="shared" si="11"/>
        <v>20</v>
      </c>
      <c r="O40" s="98">
        <f t="shared" si="11"/>
        <v>0</v>
      </c>
      <c r="P40" s="98">
        <f t="shared" si="11"/>
        <v>25</v>
      </c>
      <c r="Q40" s="98">
        <f t="shared" si="11"/>
        <v>0</v>
      </c>
      <c r="R40" s="98">
        <f t="shared" si="11"/>
        <v>0</v>
      </c>
      <c r="S40" s="98">
        <f t="shared" si="11"/>
        <v>0</v>
      </c>
      <c r="U40" s="100">
        <f t="shared" si="5"/>
        <v>1081</v>
      </c>
    </row>
    <row r="41" spans="1:21" x14ac:dyDescent="0.35">
      <c r="A41" s="43" t="s">
        <v>173</v>
      </c>
      <c r="B41" s="43"/>
      <c r="C41" s="98">
        <f>SUM(C33:C40)</f>
        <v>920</v>
      </c>
      <c r="D41" s="98">
        <f t="shared" ref="D41:S41" si="12">SUM(D33:D40)</f>
        <v>766</v>
      </c>
      <c r="E41" s="98">
        <f t="shared" si="12"/>
        <v>546</v>
      </c>
      <c r="F41" s="98">
        <f t="shared" si="12"/>
        <v>579</v>
      </c>
      <c r="G41" s="98">
        <f t="shared" si="12"/>
        <v>524</v>
      </c>
      <c r="H41" s="98">
        <f t="shared" si="12"/>
        <v>873</v>
      </c>
      <c r="I41" s="98">
        <f t="shared" si="12"/>
        <v>1000</v>
      </c>
      <c r="J41" s="98">
        <f t="shared" si="12"/>
        <v>1047</v>
      </c>
      <c r="K41" s="98">
        <f t="shared" si="12"/>
        <v>1099</v>
      </c>
      <c r="L41" s="98">
        <f t="shared" si="12"/>
        <v>1040</v>
      </c>
      <c r="M41" s="98">
        <f t="shared" si="12"/>
        <v>901</v>
      </c>
      <c r="N41" s="98">
        <f t="shared" si="12"/>
        <v>815</v>
      </c>
      <c r="O41" s="98">
        <f t="shared" si="12"/>
        <v>795</v>
      </c>
      <c r="P41" s="98">
        <f t="shared" si="12"/>
        <v>820</v>
      </c>
      <c r="Q41" s="98">
        <f>SUM(Q33:Q40)</f>
        <v>795</v>
      </c>
      <c r="R41" s="98">
        <f t="shared" si="12"/>
        <v>770</v>
      </c>
      <c r="S41" s="98">
        <f t="shared" si="12"/>
        <v>705</v>
      </c>
      <c r="U41" s="99">
        <f>SUM(C41:S41)</f>
        <v>13995</v>
      </c>
    </row>
    <row r="42" spans="1:21" x14ac:dyDescent="0.35">
      <c r="U42" s="34"/>
    </row>
    <row r="43" spans="1:21" x14ac:dyDescent="0.35">
      <c r="U43" s="34"/>
    </row>
    <row r="44" spans="1:21" x14ac:dyDescent="0.35">
      <c r="U44" s="34"/>
    </row>
    <row r="45" spans="1:21" x14ac:dyDescent="0.35">
      <c r="U45" s="34"/>
    </row>
    <row r="46" spans="1:21" x14ac:dyDescent="0.35">
      <c r="U46" s="34"/>
    </row>
    <row r="47" spans="1:21" x14ac:dyDescent="0.35">
      <c r="U47" s="34"/>
    </row>
    <row r="48" spans="1:21" x14ac:dyDescent="0.35">
      <c r="U48" s="34"/>
    </row>
  </sheetData>
  <sheetProtection algorithmName="SHA-512" hashValue="GW0MNQQK86C+OiEy9fKCTu5rwH54Z94aNfIPITYkQdfg1LRW3vCRMVMUAY+83CQQ6QgZQtwRw0qaWxAvkS1qdg==" saltValue="Awil0+L2YOYLERzBjt+wO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2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5" x14ac:dyDescent="0.35"/>
  <cols>
    <col min="1" max="1" width="19.453125" customWidth="1"/>
    <col min="2" max="2" width="50.26953125" style="9" customWidth="1"/>
    <col min="3" max="3" width="20.1796875" customWidth="1"/>
    <col min="4" max="9" width="10.6328125" bestFit="1" customWidth="1"/>
    <col min="10" max="10" width="10.6328125" customWidth="1"/>
    <col min="11" max="12" width="10.1796875" bestFit="1" customWidth="1"/>
    <col min="13" max="20" width="10.6328125" bestFit="1" customWidth="1"/>
  </cols>
  <sheetData>
    <row r="1" spans="1:20" x14ac:dyDescent="0.35">
      <c r="A1" t="s">
        <v>162</v>
      </c>
    </row>
    <row r="3" spans="1:20" s="33" customFormat="1" ht="29" x14ac:dyDescent="0.35">
      <c r="A3" s="33" t="s">
        <v>31</v>
      </c>
      <c r="B3" s="34" t="s">
        <v>29</v>
      </c>
      <c r="C3" s="49" t="s">
        <v>155</v>
      </c>
      <c r="D3" s="33" t="s">
        <v>9</v>
      </c>
      <c r="E3" s="33" t="s">
        <v>10</v>
      </c>
      <c r="F3" s="33" t="s">
        <v>11</v>
      </c>
      <c r="G3" s="33" t="s">
        <v>12</v>
      </c>
      <c r="H3" s="33" t="s">
        <v>13</v>
      </c>
      <c r="I3" s="33" t="s">
        <v>14</v>
      </c>
      <c r="J3" s="33" t="s">
        <v>15</v>
      </c>
      <c r="K3" s="33" t="s">
        <v>16</v>
      </c>
      <c r="L3" s="33" t="s">
        <v>17</v>
      </c>
      <c r="M3" s="33" t="s">
        <v>18</v>
      </c>
      <c r="N3" s="33" t="s">
        <v>19</v>
      </c>
      <c r="O3" s="33" t="s">
        <v>20</v>
      </c>
      <c r="P3" s="33" t="s">
        <v>21</v>
      </c>
      <c r="Q3" s="33" t="s">
        <v>22</v>
      </c>
      <c r="R3" s="33" t="s">
        <v>23</v>
      </c>
      <c r="S3" s="33" t="s">
        <v>24</v>
      </c>
      <c r="T3" s="33" t="s">
        <v>25</v>
      </c>
    </row>
    <row r="4" spans="1:20" s="3" customFormat="1" ht="29" x14ac:dyDescent="0.35">
      <c r="A4" s="28" t="s">
        <v>35</v>
      </c>
      <c r="B4" s="27" t="s">
        <v>39</v>
      </c>
      <c r="C4" s="59">
        <f>SUM(D4:T4)</f>
        <v>56</v>
      </c>
      <c r="D4" s="31">
        <v>30</v>
      </c>
      <c r="E4" s="31">
        <v>26</v>
      </c>
      <c r="F4" s="31"/>
      <c r="G4" s="31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1:20" s="3" customFormat="1" x14ac:dyDescent="0.35">
      <c r="A5" s="29" t="s">
        <v>35</v>
      </c>
      <c r="B5" s="27" t="s">
        <v>41</v>
      </c>
      <c r="C5" s="59">
        <f t="shared" ref="C5:C27" si="0">SUM(D5:T5)</f>
        <v>13</v>
      </c>
      <c r="D5" s="31">
        <v>0</v>
      </c>
      <c r="E5" s="31">
        <v>6</v>
      </c>
      <c r="F5" s="31">
        <v>7</v>
      </c>
      <c r="G5" s="31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s="3" customFormat="1" ht="29" x14ac:dyDescent="0.35">
      <c r="A6" s="29" t="s">
        <v>35</v>
      </c>
      <c r="B6" s="27" t="s">
        <v>42</v>
      </c>
      <c r="C6" s="59">
        <f t="shared" si="0"/>
        <v>20</v>
      </c>
      <c r="D6" s="31">
        <v>0</v>
      </c>
      <c r="E6" s="31">
        <v>12</v>
      </c>
      <c r="F6" s="31">
        <v>8</v>
      </c>
      <c r="G6" s="31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s="3" customFormat="1" x14ac:dyDescent="0.35">
      <c r="A7" s="28" t="s">
        <v>34</v>
      </c>
      <c r="B7" s="27" t="s">
        <v>43</v>
      </c>
      <c r="C7" s="59">
        <f t="shared" si="0"/>
        <v>60</v>
      </c>
      <c r="D7" s="31">
        <v>0</v>
      </c>
      <c r="E7" s="31">
        <v>0</v>
      </c>
      <c r="F7" s="31">
        <v>0</v>
      </c>
      <c r="G7" s="31">
        <v>60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s="3" customFormat="1" x14ac:dyDescent="0.35">
      <c r="A8" s="28" t="s">
        <v>34</v>
      </c>
      <c r="B8" s="27" t="s">
        <v>44</v>
      </c>
      <c r="C8" s="59">
        <f t="shared" si="0"/>
        <v>20</v>
      </c>
      <c r="D8" s="31">
        <v>0</v>
      </c>
      <c r="E8" s="31">
        <v>-2</v>
      </c>
      <c r="F8" s="31">
        <v>22</v>
      </c>
      <c r="G8" s="31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0" s="3" customFormat="1" ht="43.5" x14ac:dyDescent="0.35">
      <c r="A9" s="28" t="s">
        <v>34</v>
      </c>
      <c r="B9" s="27" t="s">
        <v>187</v>
      </c>
      <c r="C9" s="59">
        <f t="shared" si="0"/>
        <v>47</v>
      </c>
      <c r="D9" s="31">
        <v>47</v>
      </c>
      <c r="E9" s="31"/>
      <c r="F9" s="31"/>
      <c r="G9" s="31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0" s="3" customFormat="1" ht="29" x14ac:dyDescent="0.35">
      <c r="A10" s="29" t="s">
        <v>35</v>
      </c>
      <c r="B10" s="27" t="s">
        <v>45</v>
      </c>
      <c r="C10" s="59">
        <f t="shared" si="0"/>
        <v>38</v>
      </c>
      <c r="D10" s="31">
        <v>0</v>
      </c>
      <c r="E10" s="31">
        <v>38</v>
      </c>
      <c r="F10" s="31"/>
      <c r="G10" s="31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20" s="3" customFormat="1" x14ac:dyDescent="0.35">
      <c r="A11" s="28" t="s">
        <v>34</v>
      </c>
      <c r="B11" s="27" t="s">
        <v>46</v>
      </c>
      <c r="C11" s="59">
        <f t="shared" si="0"/>
        <v>55</v>
      </c>
      <c r="D11" s="31">
        <v>0</v>
      </c>
      <c r="E11" s="31">
        <v>55</v>
      </c>
      <c r="F11" s="31"/>
      <c r="G11" s="31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20" s="3" customFormat="1" x14ac:dyDescent="0.35">
      <c r="A12" s="28" t="s">
        <v>36</v>
      </c>
      <c r="B12" s="27" t="s">
        <v>47</v>
      </c>
      <c r="C12" s="59">
        <f t="shared" si="0"/>
        <v>16</v>
      </c>
      <c r="D12" s="31">
        <v>16</v>
      </c>
      <c r="E12" s="31"/>
      <c r="F12" s="31"/>
      <c r="G12" s="31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1:20" s="3" customFormat="1" ht="29" x14ac:dyDescent="0.35">
      <c r="A13" s="28" t="s">
        <v>36</v>
      </c>
      <c r="B13" s="27" t="s">
        <v>48</v>
      </c>
      <c r="C13" s="59">
        <f t="shared" si="0"/>
        <v>41</v>
      </c>
      <c r="D13" s="31"/>
      <c r="E13" s="31"/>
      <c r="F13" s="31">
        <v>41</v>
      </c>
      <c r="G13" s="31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20" s="3" customFormat="1" x14ac:dyDescent="0.35">
      <c r="A14" s="28" t="s">
        <v>36</v>
      </c>
      <c r="B14" s="27" t="s">
        <v>189</v>
      </c>
      <c r="C14" s="59">
        <f t="shared" si="0"/>
        <v>27</v>
      </c>
      <c r="D14" s="31">
        <v>0</v>
      </c>
      <c r="E14" s="31">
        <v>0</v>
      </c>
      <c r="F14" s="31">
        <v>0</v>
      </c>
      <c r="G14" s="31">
        <v>27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1:20" s="3" customFormat="1" x14ac:dyDescent="0.35">
      <c r="A15" s="28" t="s">
        <v>34</v>
      </c>
      <c r="B15" s="27" t="s">
        <v>121</v>
      </c>
      <c r="C15" s="59">
        <f t="shared" si="0"/>
        <v>14</v>
      </c>
      <c r="D15" s="31">
        <v>0</v>
      </c>
      <c r="E15" s="31">
        <v>14</v>
      </c>
      <c r="F15" s="31"/>
      <c r="G15" s="31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spans="1:20" s="3" customFormat="1" x14ac:dyDescent="0.35">
      <c r="A16" s="28" t="s">
        <v>36</v>
      </c>
      <c r="B16" s="27" t="s">
        <v>122</v>
      </c>
      <c r="C16" s="59">
        <f t="shared" si="0"/>
        <v>7</v>
      </c>
      <c r="D16" s="31">
        <v>7</v>
      </c>
      <c r="E16" s="31"/>
      <c r="F16" s="31"/>
      <c r="G16" s="31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</row>
    <row r="17" spans="1:20" s="3" customFormat="1" x14ac:dyDescent="0.35">
      <c r="A17" s="28" t="s">
        <v>36</v>
      </c>
      <c r="B17" s="27" t="s">
        <v>123</v>
      </c>
      <c r="C17" s="59">
        <f t="shared" si="0"/>
        <v>40</v>
      </c>
      <c r="D17" s="31">
        <v>40</v>
      </c>
      <c r="E17" s="31"/>
      <c r="F17" s="31"/>
      <c r="G17" s="31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spans="1:20" s="3" customFormat="1" ht="43.5" x14ac:dyDescent="0.35">
      <c r="A18" s="28" t="s">
        <v>34</v>
      </c>
      <c r="B18" s="27" t="s">
        <v>124</v>
      </c>
      <c r="C18" s="59">
        <f t="shared" si="0"/>
        <v>149</v>
      </c>
      <c r="D18" s="31">
        <v>0</v>
      </c>
      <c r="E18" s="31">
        <v>47</v>
      </c>
      <c r="F18" s="31">
        <v>0</v>
      </c>
      <c r="G18" s="31">
        <v>43</v>
      </c>
      <c r="H18" s="30">
        <v>0</v>
      </c>
      <c r="I18" s="30">
        <v>59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1:20" s="3" customFormat="1" ht="29" x14ac:dyDescent="0.35">
      <c r="A19" s="28" t="s">
        <v>34</v>
      </c>
      <c r="B19" s="27" t="s">
        <v>126</v>
      </c>
      <c r="C19" s="59">
        <f t="shared" si="0"/>
        <v>23</v>
      </c>
      <c r="D19" s="31">
        <v>23</v>
      </c>
      <c r="E19" s="31"/>
      <c r="F19" s="31"/>
      <c r="G19" s="31" t="s">
        <v>188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spans="1:20" s="3" customFormat="1" x14ac:dyDescent="0.35">
      <c r="A20" s="28" t="s">
        <v>35</v>
      </c>
      <c r="B20" s="27" t="s">
        <v>125</v>
      </c>
      <c r="C20" s="59">
        <f t="shared" si="0"/>
        <v>54</v>
      </c>
      <c r="D20" s="31">
        <v>0</v>
      </c>
      <c r="E20" s="31">
        <v>-3</v>
      </c>
      <c r="F20" s="31">
        <v>19</v>
      </c>
      <c r="G20" s="31">
        <v>18</v>
      </c>
      <c r="H20" s="30">
        <v>20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</row>
    <row r="21" spans="1:20" s="3" customFormat="1" ht="29" x14ac:dyDescent="0.35">
      <c r="A21" s="28" t="s">
        <v>34</v>
      </c>
      <c r="B21" s="27" t="s">
        <v>127</v>
      </c>
      <c r="C21" s="59">
        <f t="shared" si="0"/>
        <v>45</v>
      </c>
      <c r="D21" s="31">
        <v>0</v>
      </c>
      <c r="E21" s="31">
        <v>34</v>
      </c>
      <c r="F21" s="31">
        <v>0</v>
      </c>
      <c r="G21" s="31">
        <v>11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1:20" s="3" customFormat="1" ht="29" x14ac:dyDescent="0.35">
      <c r="A22" s="28" t="s">
        <v>34</v>
      </c>
      <c r="B22" s="27" t="s">
        <v>143</v>
      </c>
      <c r="C22" s="59">
        <f t="shared" si="0"/>
        <v>18</v>
      </c>
      <c r="D22" s="31">
        <v>0</v>
      </c>
      <c r="E22" s="31">
        <v>0</v>
      </c>
      <c r="F22" s="31">
        <v>18</v>
      </c>
      <c r="G22" s="31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3" spans="1:20" s="3" customFormat="1" x14ac:dyDescent="0.35">
      <c r="A23" s="28" t="s">
        <v>36</v>
      </c>
      <c r="B23" s="27" t="s">
        <v>145</v>
      </c>
      <c r="C23" s="59">
        <f t="shared" si="0"/>
        <v>17</v>
      </c>
      <c r="D23" s="31">
        <v>0</v>
      </c>
      <c r="E23" s="31">
        <v>0</v>
      </c>
      <c r="F23" s="31">
        <v>17</v>
      </c>
      <c r="G23" s="31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s="3" customFormat="1" ht="29" x14ac:dyDescent="0.35">
      <c r="A24" s="28" t="s">
        <v>34</v>
      </c>
      <c r="B24" s="27" t="s">
        <v>144</v>
      </c>
      <c r="C24" s="59">
        <f t="shared" si="0"/>
        <v>120</v>
      </c>
      <c r="D24" s="31">
        <v>0</v>
      </c>
      <c r="E24" s="31">
        <v>61</v>
      </c>
      <c r="F24" s="31">
        <v>35</v>
      </c>
      <c r="G24" s="31">
        <v>24</v>
      </c>
      <c r="H24" s="30">
        <v>0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 s="3" customFormat="1" x14ac:dyDescent="0.35">
      <c r="A25" s="28" t="s">
        <v>33</v>
      </c>
      <c r="B25" s="27" t="s">
        <v>147</v>
      </c>
      <c r="C25" s="59">
        <f t="shared" si="0"/>
        <v>49</v>
      </c>
      <c r="D25" s="31">
        <v>0</v>
      </c>
      <c r="E25" s="31">
        <v>0</v>
      </c>
      <c r="F25" s="31">
        <v>0</v>
      </c>
      <c r="G25" s="31">
        <v>0</v>
      </c>
      <c r="H25" s="30">
        <v>0</v>
      </c>
      <c r="I25" s="30">
        <v>0</v>
      </c>
      <c r="J25" s="30">
        <v>25</v>
      </c>
      <c r="K25" s="30">
        <v>24</v>
      </c>
      <c r="L25" s="30"/>
      <c r="M25" s="30"/>
      <c r="N25" s="30"/>
      <c r="O25" s="30"/>
      <c r="P25" s="30"/>
      <c r="Q25" s="30"/>
      <c r="R25" s="30"/>
      <c r="S25" s="30"/>
      <c r="T25" s="30"/>
    </row>
    <row r="26" spans="1:20" s="3" customFormat="1" x14ac:dyDescent="0.35">
      <c r="A26" s="28" t="s">
        <v>34</v>
      </c>
      <c r="B26" s="27" t="s">
        <v>5</v>
      </c>
      <c r="C26" s="59">
        <f t="shared" si="0"/>
        <v>34</v>
      </c>
      <c r="D26" s="31">
        <v>34</v>
      </c>
      <c r="E26" s="31"/>
      <c r="F26" s="31"/>
      <c r="G26" s="31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 s="3" customFormat="1" x14ac:dyDescent="0.35">
      <c r="A27" s="28" t="s">
        <v>33</v>
      </c>
      <c r="B27" s="27" t="s">
        <v>190</v>
      </c>
      <c r="C27" s="59">
        <f t="shared" si="0"/>
        <v>32</v>
      </c>
      <c r="D27" s="31"/>
      <c r="E27" s="31"/>
      <c r="F27" s="31"/>
      <c r="G27" s="31"/>
      <c r="H27" s="30"/>
      <c r="I27" s="30">
        <v>32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 s="3" customFormat="1" ht="71.5" customHeight="1" x14ac:dyDescent="0.35">
      <c r="A28" s="28"/>
      <c r="B28" s="27"/>
      <c r="C28" s="59"/>
      <c r="D28" s="31"/>
      <c r="E28" s="31"/>
      <c r="F28" s="31"/>
      <c r="G28" s="31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s="3" customFormat="1" x14ac:dyDescent="0.35">
      <c r="A29" s="12"/>
      <c r="B29" s="13" t="s">
        <v>93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 s="3" customFormat="1" ht="15" thickBot="1" x14ac:dyDescent="0.4">
      <c r="A30" s="15"/>
      <c r="B30" s="16" t="s">
        <v>110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ht="15" thickTop="1" x14ac:dyDescent="0.35">
      <c r="C31" s="8">
        <f>SUM(C4:C30)</f>
        <v>995</v>
      </c>
      <c r="D31">
        <f>SUM(D4:D30)</f>
        <v>197</v>
      </c>
      <c r="E31">
        <f t="shared" ref="E31:T31" si="1">SUM(E4:E30)</f>
        <v>288</v>
      </c>
      <c r="F31">
        <f t="shared" si="1"/>
        <v>167</v>
      </c>
      <c r="G31">
        <f t="shared" si="1"/>
        <v>183</v>
      </c>
      <c r="H31">
        <f t="shared" si="1"/>
        <v>20</v>
      </c>
      <c r="I31">
        <f t="shared" si="1"/>
        <v>91</v>
      </c>
      <c r="J31">
        <f t="shared" si="1"/>
        <v>25</v>
      </c>
      <c r="K31">
        <f t="shared" si="1"/>
        <v>24</v>
      </c>
      <c r="L31">
        <f t="shared" si="1"/>
        <v>0</v>
      </c>
      <c r="M31">
        <f t="shared" si="1"/>
        <v>0</v>
      </c>
      <c r="N31">
        <f t="shared" si="1"/>
        <v>0</v>
      </c>
      <c r="O31">
        <f t="shared" si="1"/>
        <v>0</v>
      </c>
      <c r="P31">
        <f t="shared" si="1"/>
        <v>0</v>
      </c>
      <c r="Q31">
        <f t="shared" si="1"/>
        <v>0</v>
      </c>
      <c r="R31">
        <f t="shared" si="1"/>
        <v>0</v>
      </c>
      <c r="S31">
        <f t="shared" si="1"/>
        <v>0</v>
      </c>
      <c r="T31">
        <f t="shared" si="1"/>
        <v>0</v>
      </c>
    </row>
    <row r="33" spans="1:2" x14ac:dyDescent="0.35">
      <c r="A33" s="2" t="s">
        <v>32</v>
      </c>
    </row>
    <row r="34" spans="1:2" x14ac:dyDescent="0.35">
      <c r="A34" s="2" t="s">
        <v>34</v>
      </c>
    </row>
    <row r="35" spans="1:2" x14ac:dyDescent="0.35">
      <c r="A35" s="2" t="s">
        <v>33</v>
      </c>
    </row>
    <row r="36" spans="1:2" x14ac:dyDescent="0.35">
      <c r="A36" s="2" t="s">
        <v>35</v>
      </c>
    </row>
    <row r="37" spans="1:2" x14ac:dyDescent="0.35">
      <c r="A37" s="2" t="s">
        <v>36</v>
      </c>
    </row>
    <row r="38" spans="1:2" x14ac:dyDescent="0.35">
      <c r="A38" s="2" t="s">
        <v>37</v>
      </c>
    </row>
    <row r="39" spans="1:2" x14ac:dyDescent="0.35">
      <c r="A39" s="2" t="s">
        <v>38</v>
      </c>
    </row>
    <row r="42" spans="1:2" x14ac:dyDescent="0.35">
      <c r="B42"/>
    </row>
  </sheetData>
  <sheetProtection algorithmName="SHA-512" hashValue="hOtfbKATOOR+yd08hf1li503n8i3kdggwxw9AYXwWVrgyyp8zOrUkbJ3tvNSbUXdEbHPbfNEKTikuYtoLI+dlw==" saltValue="EyshwIBE5He17vTnoqvZNA==" spinCount="100000" sheet="1" objects="1" scenarios="1"/>
  <dataValidations count="1">
    <dataValidation type="list" allowBlank="1" showInputMessage="1" showErrorMessage="1" sqref="A4:A30" xr:uid="{00000000-0002-0000-0200-000001000000}">
      <formula1>$A$34:$A$39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40582-CC38-44FA-BF35-B2F3AE2EC213}">
  <dimension ref="A1:T19"/>
  <sheetViews>
    <sheetView zoomScale="90" zoomScaleNormal="90" workbookViewId="0"/>
  </sheetViews>
  <sheetFormatPr defaultRowHeight="14.5" x14ac:dyDescent="0.35"/>
  <cols>
    <col min="1" max="1" width="18.7265625" customWidth="1"/>
    <col min="2" max="2" width="36.453125" customWidth="1"/>
    <col min="3" max="3" width="8.7265625" customWidth="1"/>
  </cols>
  <sheetData>
    <row r="1" spans="1:20" x14ac:dyDescent="0.35">
      <c r="A1" t="s">
        <v>161</v>
      </c>
      <c r="B1" s="9"/>
    </row>
    <row r="2" spans="1:20" x14ac:dyDescent="0.35">
      <c r="B2" s="9"/>
    </row>
    <row r="3" spans="1:20" s="33" customFormat="1" ht="58" x14ac:dyDescent="0.35">
      <c r="A3" s="33" t="s">
        <v>31</v>
      </c>
      <c r="B3" s="34" t="s">
        <v>29</v>
      </c>
      <c r="C3" s="49" t="s">
        <v>155</v>
      </c>
      <c r="D3" s="33" t="s">
        <v>9</v>
      </c>
      <c r="E3" s="33" t="s">
        <v>10</v>
      </c>
      <c r="F3" s="33" t="s">
        <v>11</v>
      </c>
      <c r="G3" s="33" t="s">
        <v>12</v>
      </c>
      <c r="H3" s="33" t="s">
        <v>13</v>
      </c>
      <c r="I3" s="33" t="s">
        <v>14</v>
      </c>
      <c r="J3" s="33" t="s">
        <v>15</v>
      </c>
      <c r="K3" s="33" t="s">
        <v>16</v>
      </c>
      <c r="L3" s="33" t="s">
        <v>17</v>
      </c>
      <c r="M3" s="33" t="s">
        <v>18</v>
      </c>
      <c r="N3" s="33" t="s">
        <v>19</v>
      </c>
      <c r="O3" s="33" t="s">
        <v>20</v>
      </c>
      <c r="P3" s="33" t="s">
        <v>21</v>
      </c>
      <c r="Q3" s="33" t="s">
        <v>22</v>
      </c>
      <c r="R3" s="33" t="s">
        <v>23</v>
      </c>
      <c r="S3" s="33" t="s">
        <v>24</v>
      </c>
      <c r="T3" s="33" t="s">
        <v>25</v>
      </c>
    </row>
    <row r="4" spans="1:20" s="3" customFormat="1" ht="29" x14ac:dyDescent="0.35">
      <c r="A4" s="28" t="s">
        <v>34</v>
      </c>
      <c r="B4" s="27" t="s">
        <v>180</v>
      </c>
      <c r="C4" s="59">
        <v>24</v>
      </c>
      <c r="D4" s="31"/>
      <c r="E4" s="31"/>
      <c r="F4" s="31"/>
      <c r="G4" s="31">
        <v>24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1:20" s="3" customFormat="1" ht="29" x14ac:dyDescent="0.35">
      <c r="A5" s="28" t="s">
        <v>34</v>
      </c>
      <c r="B5" s="27" t="s">
        <v>179</v>
      </c>
      <c r="C5" s="59">
        <v>14</v>
      </c>
      <c r="D5" s="31"/>
      <c r="E5" s="31"/>
      <c r="F5" s="31"/>
      <c r="G5" s="31">
        <v>14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s="3" customFormat="1" x14ac:dyDescent="0.35">
      <c r="A6" s="28" t="s">
        <v>33</v>
      </c>
      <c r="B6" s="27" t="s">
        <v>181</v>
      </c>
      <c r="C6" s="59">
        <v>0</v>
      </c>
      <c r="D6" s="31"/>
      <c r="E6" s="31"/>
      <c r="F6" s="31"/>
      <c r="G6" s="31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s="3" customFormat="1" ht="29" x14ac:dyDescent="0.35">
      <c r="A7" s="28" t="s">
        <v>34</v>
      </c>
      <c r="B7" s="27" t="s">
        <v>182</v>
      </c>
      <c r="C7" s="59">
        <v>16</v>
      </c>
      <c r="D7" s="31"/>
      <c r="E7" s="31"/>
      <c r="F7" s="31"/>
      <c r="G7" s="31">
        <v>16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s="3" customFormat="1" x14ac:dyDescent="0.35">
      <c r="A8" s="28"/>
      <c r="B8" s="27"/>
      <c r="C8" s="59"/>
      <c r="D8" s="31"/>
      <c r="E8" s="31"/>
      <c r="F8" s="31"/>
      <c r="G8" s="31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0" x14ac:dyDescent="0.35">
      <c r="A9" s="12"/>
      <c r="B9" s="13" t="s">
        <v>93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5" thickBot="1" x14ac:dyDescent="0.4">
      <c r="A10" s="15"/>
      <c r="B10" s="16" t="s">
        <v>110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ht="15" thickTop="1" x14ac:dyDescent="0.35">
      <c r="C11" s="8">
        <f t="shared" ref="C11:T11" si="0">SUM(C4:C9)</f>
        <v>54</v>
      </c>
      <c r="D11">
        <f t="shared" si="0"/>
        <v>0</v>
      </c>
      <c r="E11">
        <f t="shared" si="0"/>
        <v>0</v>
      </c>
      <c r="F11">
        <f t="shared" si="0"/>
        <v>0</v>
      </c>
      <c r="G11">
        <f t="shared" si="0"/>
        <v>54</v>
      </c>
      <c r="H11">
        <f t="shared" si="0"/>
        <v>0</v>
      </c>
      <c r="I11">
        <f t="shared" si="0"/>
        <v>0</v>
      </c>
      <c r="J11">
        <f t="shared" si="0"/>
        <v>0</v>
      </c>
      <c r="K11">
        <f t="shared" si="0"/>
        <v>0</v>
      </c>
      <c r="L11">
        <f t="shared" si="0"/>
        <v>0</v>
      </c>
      <c r="M11">
        <f t="shared" si="0"/>
        <v>0</v>
      </c>
      <c r="N11">
        <f t="shared" si="0"/>
        <v>0</v>
      </c>
      <c r="O11">
        <f t="shared" si="0"/>
        <v>0</v>
      </c>
      <c r="P11">
        <f t="shared" si="0"/>
        <v>0</v>
      </c>
      <c r="Q11">
        <f t="shared" si="0"/>
        <v>0</v>
      </c>
      <c r="R11">
        <f t="shared" si="0"/>
        <v>0</v>
      </c>
      <c r="S11">
        <f t="shared" si="0"/>
        <v>0</v>
      </c>
      <c r="T11">
        <f t="shared" si="0"/>
        <v>0</v>
      </c>
    </row>
    <row r="13" spans="1:20" x14ac:dyDescent="0.35">
      <c r="A13" s="2" t="s">
        <v>32</v>
      </c>
    </row>
    <row r="14" spans="1:20" x14ac:dyDescent="0.35">
      <c r="A14" s="2" t="s">
        <v>34</v>
      </c>
    </row>
    <row r="15" spans="1:20" x14ac:dyDescent="0.35">
      <c r="A15" s="2" t="s">
        <v>33</v>
      </c>
    </row>
    <row r="16" spans="1:20" x14ac:dyDescent="0.35">
      <c r="A16" s="2" t="s">
        <v>35</v>
      </c>
    </row>
    <row r="17" spans="1:1" x14ac:dyDescent="0.35">
      <c r="A17" s="2" t="s">
        <v>36</v>
      </c>
    </row>
    <row r="18" spans="1:1" x14ac:dyDescent="0.35">
      <c r="A18" s="2" t="s">
        <v>37</v>
      </c>
    </row>
    <row r="19" spans="1:1" x14ac:dyDescent="0.35">
      <c r="A19" s="2" t="s">
        <v>38</v>
      </c>
    </row>
  </sheetData>
  <sheetProtection algorithmName="SHA-512" hashValue="2u04agNHTjy2zuGN3irmFPyvAj52hEQGtRkkI9MDnubnVywvNoR3E45vuWg3qjOd6uHAadalnIBUbzXZPgPROQ==" saltValue="KjeehvxlCQBCFBLQVYfZ2w==" spinCount="100000" sheet="1" objects="1" scenarios="1"/>
  <dataValidations count="1">
    <dataValidation type="list" allowBlank="1" showInputMessage="1" showErrorMessage="1" sqref="A4:A10" xr:uid="{98CBAFDA-1EB4-460F-A9E4-86322673ECF8}">
      <formula1>$A$14:$A$19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2"/>
  <sheetViews>
    <sheetView zoomScale="90" zoomScaleNormal="90" workbookViewId="0">
      <pane ySplit="3" topLeftCell="A4" activePane="bottomLeft" state="frozen"/>
      <selection pane="bottomLeft"/>
    </sheetView>
  </sheetViews>
  <sheetFormatPr defaultRowHeight="14.5" x14ac:dyDescent="0.35"/>
  <cols>
    <col min="1" max="1" width="20.7265625" customWidth="1"/>
    <col min="2" max="2" width="57.453125" bestFit="1" customWidth="1"/>
    <col min="3" max="3" width="36.81640625" bestFit="1" customWidth="1"/>
    <col min="4" max="4" width="18.81640625" bestFit="1" customWidth="1"/>
    <col min="20" max="20" width="8.453125" customWidth="1"/>
  </cols>
  <sheetData>
    <row r="1" spans="1:21" x14ac:dyDescent="0.35">
      <c r="A1" t="s">
        <v>239</v>
      </c>
    </row>
    <row r="3" spans="1:21" ht="29.5" thickBot="1" x14ac:dyDescent="0.4">
      <c r="A3" s="1" t="s">
        <v>31</v>
      </c>
      <c r="B3" s="1" t="s">
        <v>29</v>
      </c>
      <c r="C3" s="1" t="s">
        <v>202</v>
      </c>
      <c r="D3" s="48" t="s">
        <v>155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1" t="s">
        <v>19</v>
      </c>
      <c r="P3" s="1" t="s">
        <v>20</v>
      </c>
      <c r="Q3" s="1" t="s">
        <v>21</v>
      </c>
      <c r="R3" s="1" t="s">
        <v>22</v>
      </c>
      <c r="S3" s="1" t="s">
        <v>23</v>
      </c>
      <c r="T3" s="1" t="s">
        <v>24</v>
      </c>
      <c r="U3" s="1" t="s">
        <v>25</v>
      </c>
    </row>
    <row r="4" spans="1:21" s="5" customFormat="1" ht="15" thickTop="1" x14ac:dyDescent="0.35">
      <c r="A4" s="37" t="s">
        <v>33</v>
      </c>
      <c r="B4" s="37" t="s">
        <v>157</v>
      </c>
      <c r="C4" s="89" t="s">
        <v>204</v>
      </c>
      <c r="D4" s="60">
        <v>458</v>
      </c>
      <c r="E4" s="42">
        <v>0</v>
      </c>
      <c r="F4" s="42">
        <v>0</v>
      </c>
      <c r="G4" s="42">
        <v>0</v>
      </c>
      <c r="H4" s="42">
        <v>0</v>
      </c>
      <c r="I4" s="41">
        <v>0</v>
      </c>
      <c r="J4" s="42">
        <v>58</v>
      </c>
      <c r="K4" s="42">
        <v>100</v>
      </c>
      <c r="L4" s="42">
        <v>100</v>
      </c>
      <c r="M4" s="42">
        <v>100</v>
      </c>
      <c r="N4" s="42">
        <v>100</v>
      </c>
      <c r="O4" s="42">
        <v>0</v>
      </c>
      <c r="P4" s="42">
        <v>0</v>
      </c>
      <c r="Q4" s="42">
        <v>0</v>
      </c>
      <c r="R4" s="41">
        <v>0</v>
      </c>
      <c r="S4" s="41">
        <v>0</v>
      </c>
      <c r="T4" s="41">
        <v>0</v>
      </c>
      <c r="U4" s="41">
        <v>0</v>
      </c>
    </row>
    <row r="5" spans="1:21" s="5" customFormat="1" ht="29" x14ac:dyDescent="0.35">
      <c r="A5" s="28"/>
      <c r="B5" s="27" t="s">
        <v>246</v>
      </c>
      <c r="C5" s="28" t="s">
        <v>205</v>
      </c>
      <c r="D5" s="61">
        <v>300</v>
      </c>
      <c r="E5" s="40"/>
      <c r="F5" s="40"/>
      <c r="G5" s="40"/>
      <c r="H5" s="40"/>
      <c r="I5" s="40"/>
      <c r="J5" s="40">
        <v>50</v>
      </c>
      <c r="K5" s="40">
        <v>50</v>
      </c>
      <c r="L5" s="40">
        <v>50</v>
      </c>
      <c r="M5" s="40">
        <v>50</v>
      </c>
      <c r="N5" s="40">
        <v>50</v>
      </c>
      <c r="O5" s="40">
        <v>50</v>
      </c>
      <c r="P5" s="40"/>
      <c r="Q5" s="40"/>
      <c r="R5" s="39"/>
      <c r="S5" s="39"/>
      <c r="T5" s="39"/>
      <c r="U5" s="39"/>
    </row>
    <row r="6" spans="1:21" s="5" customFormat="1" ht="14.25" customHeight="1" x14ac:dyDescent="0.35">
      <c r="A6" s="28" t="s">
        <v>35</v>
      </c>
      <c r="B6" s="28" t="s">
        <v>60</v>
      </c>
      <c r="C6" s="28"/>
      <c r="D6" s="61" t="s">
        <v>167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39"/>
      <c r="S6" s="39"/>
      <c r="T6" s="39"/>
      <c r="U6" s="39"/>
    </row>
    <row r="7" spans="1:21" s="5" customFormat="1" x14ac:dyDescent="0.35">
      <c r="A7" s="28" t="s">
        <v>35</v>
      </c>
      <c r="B7" s="28" t="s">
        <v>59</v>
      </c>
      <c r="C7" s="28" t="s">
        <v>204</v>
      </c>
      <c r="D7" s="61"/>
      <c r="E7" s="40">
        <v>27</v>
      </c>
      <c r="F7" s="40">
        <v>0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39"/>
      <c r="S7" s="39"/>
      <c r="T7" s="39"/>
      <c r="U7" s="39"/>
    </row>
    <row r="8" spans="1:21" s="5" customFormat="1" x14ac:dyDescent="0.35">
      <c r="A8" s="28" t="s">
        <v>35</v>
      </c>
      <c r="B8" s="28" t="s">
        <v>58</v>
      </c>
      <c r="C8" s="28"/>
      <c r="D8" s="61" t="s">
        <v>166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39"/>
      <c r="S8" s="39"/>
      <c r="T8" s="39"/>
      <c r="U8" s="39"/>
    </row>
    <row r="9" spans="1:21" s="5" customFormat="1" x14ac:dyDescent="0.35">
      <c r="A9" s="28" t="s">
        <v>35</v>
      </c>
      <c r="B9" s="28" t="s">
        <v>57</v>
      </c>
      <c r="C9" s="28"/>
      <c r="D9" s="61" t="s">
        <v>167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39"/>
      <c r="S9" s="39"/>
      <c r="T9" s="39"/>
      <c r="U9" s="39"/>
    </row>
    <row r="10" spans="1:21" s="5" customFormat="1" x14ac:dyDescent="0.35">
      <c r="A10" s="28" t="s">
        <v>35</v>
      </c>
      <c r="B10" s="28" t="s">
        <v>56</v>
      </c>
      <c r="C10" s="28"/>
      <c r="D10" s="61" t="s">
        <v>166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39"/>
      <c r="S10" s="39"/>
      <c r="T10" s="39"/>
      <c r="U10" s="39"/>
    </row>
    <row r="11" spans="1:21" s="5" customFormat="1" x14ac:dyDescent="0.35">
      <c r="A11" s="28" t="s">
        <v>35</v>
      </c>
      <c r="B11" s="28" t="s">
        <v>55</v>
      </c>
      <c r="C11" s="28"/>
      <c r="D11" s="61" t="s">
        <v>166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39"/>
      <c r="S11" s="39"/>
      <c r="T11" s="39"/>
      <c r="U11" s="39"/>
    </row>
    <row r="12" spans="1:21" s="5" customFormat="1" x14ac:dyDescent="0.35">
      <c r="A12" s="28" t="s">
        <v>35</v>
      </c>
      <c r="B12" s="28" t="s">
        <v>54</v>
      </c>
      <c r="C12" s="28"/>
      <c r="D12" s="61" t="s">
        <v>164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39"/>
      <c r="S12" s="39"/>
      <c r="T12" s="39"/>
      <c r="U12" s="39"/>
    </row>
    <row r="13" spans="1:21" s="5" customFormat="1" x14ac:dyDescent="0.35">
      <c r="A13" s="28" t="s">
        <v>35</v>
      </c>
      <c r="B13" s="28" t="s">
        <v>53</v>
      </c>
      <c r="C13" s="28"/>
      <c r="D13" s="61" t="s">
        <v>166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39"/>
      <c r="S13" s="39"/>
      <c r="T13" s="39"/>
      <c r="U13" s="39"/>
    </row>
    <row r="14" spans="1:21" s="5" customFormat="1" x14ac:dyDescent="0.35">
      <c r="A14" s="28" t="s">
        <v>35</v>
      </c>
      <c r="B14" s="28" t="s">
        <v>52</v>
      </c>
      <c r="C14" s="28"/>
      <c r="D14" s="61" t="s">
        <v>165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39"/>
      <c r="S14" s="39"/>
      <c r="T14" s="39"/>
      <c r="U14" s="39"/>
    </row>
    <row r="15" spans="1:21" s="5" customFormat="1" x14ac:dyDescent="0.35">
      <c r="A15" s="28" t="s">
        <v>35</v>
      </c>
      <c r="B15" s="28" t="s">
        <v>51</v>
      </c>
      <c r="C15" s="28"/>
      <c r="D15" s="61" t="s">
        <v>167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39"/>
      <c r="S15" s="39"/>
      <c r="T15" s="39"/>
      <c r="U15" s="39"/>
    </row>
    <row r="16" spans="1:21" s="5" customFormat="1" x14ac:dyDescent="0.35">
      <c r="A16" s="28" t="s">
        <v>35</v>
      </c>
      <c r="B16" s="28" t="s">
        <v>50</v>
      </c>
      <c r="C16" s="28"/>
      <c r="D16" s="61" t="s">
        <v>167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39"/>
      <c r="S16" s="39"/>
      <c r="T16" s="39"/>
      <c r="U16" s="39"/>
    </row>
    <row r="17" spans="1:21" s="5" customFormat="1" x14ac:dyDescent="0.35">
      <c r="A17" s="28" t="s">
        <v>35</v>
      </c>
      <c r="B17" s="28" t="s">
        <v>138</v>
      </c>
      <c r="C17" s="28" t="s">
        <v>204</v>
      </c>
      <c r="D17" s="61">
        <v>10</v>
      </c>
      <c r="E17" s="40">
        <v>10</v>
      </c>
      <c r="F17" s="40">
        <v>33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39"/>
      <c r="S17" s="39"/>
      <c r="T17" s="39"/>
      <c r="U17" s="39"/>
    </row>
    <row r="18" spans="1:21" s="5" customFormat="1" x14ac:dyDescent="0.35">
      <c r="A18" s="28" t="s">
        <v>35</v>
      </c>
      <c r="B18" s="28" t="s">
        <v>49</v>
      </c>
      <c r="C18" s="28" t="s">
        <v>204</v>
      </c>
      <c r="D18" s="61">
        <v>6</v>
      </c>
      <c r="E18" s="40">
        <v>6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39"/>
      <c r="S18" s="39"/>
      <c r="T18" s="39"/>
      <c r="U18" s="39"/>
    </row>
    <row r="19" spans="1:21" s="5" customFormat="1" x14ac:dyDescent="0.35">
      <c r="A19" s="28" t="s">
        <v>35</v>
      </c>
      <c r="B19" s="28" t="s">
        <v>139</v>
      </c>
      <c r="C19" s="28" t="s">
        <v>204</v>
      </c>
      <c r="D19" s="61">
        <v>73</v>
      </c>
      <c r="E19" s="40">
        <v>3</v>
      </c>
      <c r="F19" s="40">
        <v>35</v>
      </c>
      <c r="G19" s="40">
        <v>35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39"/>
      <c r="S19" s="39"/>
      <c r="T19" s="39"/>
      <c r="U19" s="39"/>
    </row>
    <row r="20" spans="1:21" s="5" customFormat="1" x14ac:dyDescent="0.35">
      <c r="A20" s="28" t="s">
        <v>35</v>
      </c>
      <c r="B20" s="28" t="s">
        <v>183</v>
      </c>
      <c r="C20" s="28" t="s">
        <v>204</v>
      </c>
      <c r="D20" s="61">
        <v>64</v>
      </c>
      <c r="E20" s="40">
        <v>64</v>
      </c>
      <c r="F20" s="40">
        <v>0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39"/>
      <c r="S20" s="39"/>
      <c r="T20" s="39"/>
      <c r="U20" s="39"/>
    </row>
    <row r="21" spans="1:21" s="5" customFormat="1" x14ac:dyDescent="0.35">
      <c r="A21" s="28" t="s">
        <v>33</v>
      </c>
      <c r="B21" s="28" t="s">
        <v>61</v>
      </c>
      <c r="C21" s="28" t="s">
        <v>204</v>
      </c>
      <c r="D21" s="61">
        <v>930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30</v>
      </c>
      <c r="K21" s="40">
        <v>50</v>
      </c>
      <c r="L21" s="40">
        <v>50</v>
      </c>
      <c r="M21" s="40">
        <v>90</v>
      </c>
      <c r="N21" s="40">
        <v>90</v>
      </c>
      <c r="O21" s="40">
        <v>90</v>
      </c>
      <c r="P21" s="40">
        <v>90</v>
      </c>
      <c r="Q21" s="40">
        <v>90</v>
      </c>
      <c r="R21" s="40">
        <v>90</v>
      </c>
      <c r="S21" s="39">
        <v>90</v>
      </c>
      <c r="T21" s="39">
        <v>90</v>
      </c>
      <c r="U21" s="39">
        <v>80</v>
      </c>
    </row>
    <row r="22" spans="1:21" s="5" customFormat="1" x14ac:dyDescent="0.35">
      <c r="A22" s="28" t="s">
        <v>35</v>
      </c>
      <c r="B22" s="28" t="s">
        <v>184</v>
      </c>
      <c r="C22" s="28" t="s">
        <v>204</v>
      </c>
      <c r="D22" s="61">
        <v>40</v>
      </c>
      <c r="E22" s="40">
        <v>40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39"/>
      <c r="S22" s="39"/>
      <c r="T22" s="39"/>
      <c r="U22" s="39"/>
    </row>
    <row r="23" spans="1:21" s="5" customFormat="1" x14ac:dyDescent="0.35">
      <c r="A23" s="28" t="s">
        <v>35</v>
      </c>
      <c r="B23" s="28" t="s">
        <v>185</v>
      </c>
      <c r="C23" s="28" t="s">
        <v>204</v>
      </c>
      <c r="D23" s="61">
        <v>99</v>
      </c>
      <c r="E23" s="40">
        <v>61</v>
      </c>
      <c r="F23" s="40">
        <v>38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39"/>
      <c r="S23" s="39"/>
      <c r="T23" s="39"/>
      <c r="U23" s="39"/>
    </row>
    <row r="24" spans="1:21" s="5" customFormat="1" x14ac:dyDescent="0.35">
      <c r="A24" s="28" t="s">
        <v>35</v>
      </c>
      <c r="B24" s="28" t="s">
        <v>186</v>
      </c>
      <c r="C24" s="28" t="s">
        <v>204</v>
      </c>
      <c r="D24" s="61">
        <v>100</v>
      </c>
      <c r="E24" s="40">
        <v>16</v>
      </c>
      <c r="F24" s="40">
        <v>42</v>
      </c>
      <c r="G24" s="40">
        <v>42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39"/>
      <c r="S24" s="39"/>
      <c r="T24" s="39"/>
      <c r="U24" s="39"/>
    </row>
    <row r="25" spans="1:21" s="5" customFormat="1" x14ac:dyDescent="0.35">
      <c r="A25" s="28" t="s">
        <v>35</v>
      </c>
      <c r="B25" s="28" t="s">
        <v>140</v>
      </c>
      <c r="C25" s="28" t="s">
        <v>204</v>
      </c>
      <c r="D25" s="61">
        <v>157</v>
      </c>
      <c r="E25" s="40">
        <v>27</v>
      </c>
      <c r="F25" s="40">
        <v>63</v>
      </c>
      <c r="G25" s="40">
        <v>54</v>
      </c>
      <c r="H25" s="40">
        <v>13</v>
      </c>
      <c r="I25" s="40"/>
      <c r="J25" s="40"/>
      <c r="K25" s="40"/>
      <c r="L25" s="40"/>
      <c r="M25" s="40"/>
      <c r="N25" s="40"/>
      <c r="O25" s="40"/>
      <c r="P25" s="40"/>
      <c r="Q25" s="40"/>
      <c r="R25" s="39"/>
      <c r="S25" s="39"/>
      <c r="T25" s="39"/>
      <c r="U25" s="39"/>
    </row>
    <row r="26" spans="1:21" s="3" customFormat="1" x14ac:dyDescent="0.35">
      <c r="A26" s="28" t="s">
        <v>35</v>
      </c>
      <c r="B26" s="28" t="s">
        <v>197</v>
      </c>
      <c r="C26" s="28" t="s">
        <v>204</v>
      </c>
      <c r="D26" s="59">
        <v>140</v>
      </c>
      <c r="E26" s="30">
        <v>37</v>
      </c>
      <c r="F26" s="30">
        <v>35</v>
      </c>
      <c r="G26" s="30">
        <v>29</v>
      </c>
      <c r="H26" s="30">
        <v>39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s="3" customFormat="1" x14ac:dyDescent="0.35">
      <c r="A27" s="28" t="s">
        <v>37</v>
      </c>
      <c r="B27" s="27" t="s">
        <v>194</v>
      </c>
      <c r="C27" s="28" t="s">
        <v>205</v>
      </c>
      <c r="D27" s="59">
        <v>10</v>
      </c>
      <c r="E27" s="30"/>
      <c r="F27" s="30"/>
      <c r="G27" s="30"/>
      <c r="H27" s="30"/>
      <c r="I27" s="30">
        <v>10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s="3" customFormat="1" x14ac:dyDescent="0.35">
      <c r="A28" s="28" t="s">
        <v>37</v>
      </c>
      <c r="B28" s="27" t="s">
        <v>191</v>
      </c>
      <c r="C28" s="28" t="s">
        <v>205</v>
      </c>
      <c r="D28" s="59">
        <v>600</v>
      </c>
      <c r="E28" s="30"/>
      <c r="F28" s="30"/>
      <c r="G28" s="30"/>
      <c r="H28" s="30"/>
      <c r="I28" s="30"/>
      <c r="J28" s="30"/>
      <c r="K28" s="30"/>
      <c r="L28" s="30"/>
      <c r="M28" s="30">
        <v>50</v>
      </c>
      <c r="N28" s="30">
        <v>60</v>
      </c>
      <c r="O28" s="30">
        <v>70</v>
      </c>
      <c r="P28" s="30">
        <v>70</v>
      </c>
      <c r="Q28" s="30">
        <v>70</v>
      </c>
      <c r="R28" s="30">
        <v>70</v>
      </c>
      <c r="S28" s="30">
        <v>70</v>
      </c>
      <c r="T28" s="30">
        <v>70</v>
      </c>
      <c r="U28" s="30">
        <v>70</v>
      </c>
    </row>
    <row r="29" spans="1:21" s="5" customFormat="1" x14ac:dyDescent="0.35">
      <c r="A29" s="12"/>
      <c r="B29" s="12" t="s">
        <v>93</v>
      </c>
      <c r="C29" s="12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</row>
    <row r="30" spans="1:21" s="5" customFormat="1" ht="15" thickBot="1" x14ac:dyDescent="0.4">
      <c r="A30" s="15"/>
      <c r="B30" s="15" t="s">
        <v>110</v>
      </c>
      <c r="C30" s="1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1:21" ht="15" thickTop="1" x14ac:dyDescent="0.35">
      <c r="C31" s="5"/>
      <c r="D31" t="s">
        <v>204</v>
      </c>
      <c r="E31">
        <f>SUMIF($C4:$C28,"Permission",E4:E28)</f>
        <v>291</v>
      </c>
      <c r="F31">
        <f t="shared" ref="F31:U31" si="0">SUMIF($C4:$C28,"Permission",F4:F28)</f>
        <v>246</v>
      </c>
      <c r="G31">
        <f t="shared" si="0"/>
        <v>160</v>
      </c>
      <c r="H31">
        <f t="shared" si="0"/>
        <v>52</v>
      </c>
      <c r="I31">
        <f t="shared" si="0"/>
        <v>0</v>
      </c>
      <c r="J31">
        <f t="shared" si="0"/>
        <v>88</v>
      </c>
      <c r="K31">
        <f t="shared" si="0"/>
        <v>150</v>
      </c>
      <c r="L31">
        <f t="shared" si="0"/>
        <v>150</v>
      </c>
      <c r="M31">
        <f t="shared" si="0"/>
        <v>190</v>
      </c>
      <c r="N31">
        <f t="shared" si="0"/>
        <v>190</v>
      </c>
      <c r="O31">
        <f t="shared" si="0"/>
        <v>90</v>
      </c>
      <c r="P31">
        <f t="shared" si="0"/>
        <v>90</v>
      </c>
      <c r="Q31">
        <f t="shared" si="0"/>
        <v>90</v>
      </c>
      <c r="R31">
        <f t="shared" si="0"/>
        <v>90</v>
      </c>
      <c r="S31">
        <f t="shared" si="0"/>
        <v>90</v>
      </c>
      <c r="T31">
        <f t="shared" si="0"/>
        <v>90</v>
      </c>
      <c r="U31">
        <f t="shared" si="0"/>
        <v>80</v>
      </c>
    </row>
    <row r="32" spans="1:21" x14ac:dyDescent="0.35">
      <c r="C32" s="5"/>
      <c r="D32" t="s">
        <v>206</v>
      </c>
      <c r="E32">
        <f>SUMIF($C4:$C28,"Resolution",E4:E28)</f>
        <v>0</v>
      </c>
      <c r="F32">
        <f t="shared" ref="F32:U32" si="1">SUMIF($C4:$C28,"Resolution",F4:F28)</f>
        <v>0</v>
      </c>
      <c r="G32">
        <f t="shared" si="1"/>
        <v>0</v>
      </c>
      <c r="H32">
        <f t="shared" si="1"/>
        <v>0</v>
      </c>
      <c r="I32">
        <f t="shared" si="1"/>
        <v>0</v>
      </c>
      <c r="J32">
        <f t="shared" si="1"/>
        <v>0</v>
      </c>
      <c r="K32">
        <f t="shared" si="1"/>
        <v>0</v>
      </c>
      <c r="L32">
        <f t="shared" si="1"/>
        <v>0</v>
      </c>
      <c r="M32">
        <f t="shared" si="1"/>
        <v>0</v>
      </c>
      <c r="N32">
        <f t="shared" si="1"/>
        <v>0</v>
      </c>
      <c r="O32">
        <f t="shared" si="1"/>
        <v>0</v>
      </c>
      <c r="P32">
        <f t="shared" si="1"/>
        <v>0</v>
      </c>
      <c r="Q32">
        <f t="shared" si="1"/>
        <v>0</v>
      </c>
      <c r="R32">
        <f t="shared" si="1"/>
        <v>0</v>
      </c>
      <c r="S32">
        <f t="shared" si="1"/>
        <v>0</v>
      </c>
      <c r="T32">
        <f t="shared" si="1"/>
        <v>0</v>
      </c>
      <c r="U32">
        <f t="shared" si="1"/>
        <v>0</v>
      </c>
    </row>
    <row r="33" spans="1:21" x14ac:dyDescent="0.35">
      <c r="C33" s="5"/>
      <c r="D33" t="s">
        <v>205</v>
      </c>
      <c r="E33">
        <f>SUMIF($C4:$C28,"Other",E4:E28)</f>
        <v>0</v>
      </c>
      <c r="F33">
        <f t="shared" ref="F33:U33" si="2">SUMIF($C4:$C28,"Other",F4:F28)</f>
        <v>0</v>
      </c>
      <c r="G33">
        <f t="shared" si="2"/>
        <v>0</v>
      </c>
      <c r="H33">
        <f t="shared" si="2"/>
        <v>0</v>
      </c>
      <c r="I33">
        <f t="shared" si="2"/>
        <v>10</v>
      </c>
      <c r="J33">
        <f t="shared" si="2"/>
        <v>50</v>
      </c>
      <c r="K33">
        <f t="shared" si="2"/>
        <v>50</v>
      </c>
      <c r="L33">
        <f t="shared" si="2"/>
        <v>50</v>
      </c>
      <c r="M33">
        <f t="shared" si="2"/>
        <v>100</v>
      </c>
      <c r="N33">
        <f t="shared" si="2"/>
        <v>110</v>
      </c>
      <c r="O33">
        <f t="shared" si="2"/>
        <v>120</v>
      </c>
      <c r="P33">
        <f t="shared" si="2"/>
        <v>70</v>
      </c>
      <c r="Q33">
        <f t="shared" si="2"/>
        <v>70</v>
      </c>
      <c r="R33">
        <f t="shared" si="2"/>
        <v>70</v>
      </c>
      <c r="S33">
        <f t="shared" si="2"/>
        <v>70</v>
      </c>
      <c r="T33">
        <f t="shared" si="2"/>
        <v>70</v>
      </c>
      <c r="U33">
        <f t="shared" si="2"/>
        <v>70</v>
      </c>
    </row>
    <row r="34" spans="1:21" x14ac:dyDescent="0.35">
      <c r="C34" s="5"/>
      <c r="D34" t="s">
        <v>173</v>
      </c>
      <c r="E34">
        <f>SUM(E31:E33)</f>
        <v>291</v>
      </c>
      <c r="F34">
        <f t="shared" ref="F34:U34" si="3">SUM(F31:F33)</f>
        <v>246</v>
      </c>
      <c r="G34">
        <f t="shared" si="3"/>
        <v>160</v>
      </c>
      <c r="H34">
        <f t="shared" si="3"/>
        <v>52</v>
      </c>
      <c r="I34">
        <f t="shared" si="3"/>
        <v>10</v>
      </c>
      <c r="J34">
        <f t="shared" si="3"/>
        <v>138</v>
      </c>
      <c r="K34">
        <f t="shared" si="3"/>
        <v>200</v>
      </c>
      <c r="L34">
        <f t="shared" si="3"/>
        <v>200</v>
      </c>
      <c r="M34">
        <f t="shared" si="3"/>
        <v>290</v>
      </c>
      <c r="N34">
        <f t="shared" si="3"/>
        <v>300</v>
      </c>
      <c r="O34">
        <f t="shared" si="3"/>
        <v>210</v>
      </c>
      <c r="P34">
        <f t="shared" si="3"/>
        <v>160</v>
      </c>
      <c r="Q34">
        <f t="shared" si="3"/>
        <v>160</v>
      </c>
      <c r="R34">
        <f t="shared" si="3"/>
        <v>160</v>
      </c>
      <c r="S34">
        <f t="shared" si="3"/>
        <v>160</v>
      </c>
      <c r="T34">
        <f t="shared" si="3"/>
        <v>160</v>
      </c>
      <c r="U34">
        <f t="shared" si="3"/>
        <v>150</v>
      </c>
    </row>
    <row r="36" spans="1:21" x14ac:dyDescent="0.35">
      <c r="A36" s="2" t="s">
        <v>32</v>
      </c>
      <c r="C36" s="2" t="s">
        <v>203</v>
      </c>
    </row>
    <row r="37" spans="1:21" x14ac:dyDescent="0.35">
      <c r="A37" s="2" t="s">
        <v>34</v>
      </c>
      <c r="C37" s="2" t="s">
        <v>204</v>
      </c>
    </row>
    <row r="38" spans="1:21" x14ac:dyDescent="0.35">
      <c r="A38" s="2" t="s">
        <v>33</v>
      </c>
      <c r="C38" s="2" t="s">
        <v>206</v>
      </c>
    </row>
    <row r="39" spans="1:21" x14ac:dyDescent="0.35">
      <c r="A39" s="2" t="s">
        <v>35</v>
      </c>
      <c r="C39" s="2" t="s">
        <v>205</v>
      </c>
    </row>
    <row r="40" spans="1:21" x14ac:dyDescent="0.35">
      <c r="A40" s="2" t="s">
        <v>36</v>
      </c>
    </row>
    <row r="41" spans="1:21" x14ac:dyDescent="0.35">
      <c r="A41" s="2" t="s">
        <v>37</v>
      </c>
    </row>
    <row r="42" spans="1:21" x14ac:dyDescent="0.35">
      <c r="A42" s="2" t="s">
        <v>38</v>
      </c>
    </row>
  </sheetData>
  <sheetProtection algorithmName="SHA-512" hashValue="jAzpBhWAS6vdX8ExtjxYgVY+6x9b7uLfb6bTkCNMuXR7yhQQGW1YhNSNmvihSANv5fzudmRI7mnHlfTykp7S/g==" saltValue="ZHwwVd5C2rnHwgftdCQvBg==" spinCount="100000" sheet="1" objects="1" scenarios="1"/>
  <dataValidations count="2">
    <dataValidation type="list" allowBlank="1" showInputMessage="1" showErrorMessage="1" sqref="A4:A30" xr:uid="{00000000-0002-0000-0400-000001000000}">
      <formula1>$A$37:$A$42</formula1>
    </dataValidation>
    <dataValidation type="list" allowBlank="1" showInputMessage="1" showErrorMessage="1" sqref="C4:C28" xr:uid="{BD5B8771-9B4B-4912-ADF8-639708ED6CEE}">
      <formula1>$C$37:$C$39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38"/>
  <sheetViews>
    <sheetView zoomScale="90" zoomScaleNormal="90" workbookViewId="0">
      <pane ySplit="3" topLeftCell="A4" activePane="bottomLeft" state="frozen"/>
      <selection pane="bottomLeft"/>
    </sheetView>
  </sheetViews>
  <sheetFormatPr defaultRowHeight="14.5" x14ac:dyDescent="0.35"/>
  <cols>
    <col min="1" max="1" width="20.7265625" customWidth="1"/>
    <col min="2" max="2" width="65" customWidth="1"/>
    <col min="3" max="3" width="29.54296875" customWidth="1"/>
    <col min="4" max="4" width="19.36328125" bestFit="1" customWidth="1"/>
    <col min="19" max="19" width="12.54296875" bestFit="1" customWidth="1"/>
  </cols>
  <sheetData>
    <row r="1" spans="1:21" x14ac:dyDescent="0.35">
      <c r="A1" t="s">
        <v>26</v>
      </c>
    </row>
    <row r="3" spans="1:21" ht="29.5" thickBot="1" x14ac:dyDescent="0.4">
      <c r="A3" s="1" t="s">
        <v>31</v>
      </c>
      <c r="B3" s="1" t="s">
        <v>29</v>
      </c>
      <c r="C3" s="1" t="s">
        <v>202</v>
      </c>
      <c r="D3" s="48" t="s">
        <v>155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1" t="s">
        <v>19</v>
      </c>
      <c r="P3" s="1" t="s">
        <v>20</v>
      </c>
      <c r="Q3" s="1" t="s">
        <v>21</v>
      </c>
      <c r="R3" s="1" t="s">
        <v>22</v>
      </c>
      <c r="S3" s="1" t="s">
        <v>23</v>
      </c>
      <c r="T3" s="1" t="s">
        <v>24</v>
      </c>
      <c r="U3" s="1" t="s">
        <v>25</v>
      </c>
    </row>
    <row r="4" spans="1:21" ht="15" thickTop="1" x14ac:dyDescent="0.35">
      <c r="A4" s="43" t="s">
        <v>34</v>
      </c>
      <c r="B4" s="43" t="s">
        <v>62</v>
      </c>
      <c r="C4" s="43" t="s">
        <v>204</v>
      </c>
      <c r="D4" s="62">
        <v>58</v>
      </c>
      <c r="E4" s="43">
        <v>58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1" x14ac:dyDescent="0.35">
      <c r="A5" s="43" t="s">
        <v>34</v>
      </c>
      <c r="B5" s="43" t="s">
        <v>64</v>
      </c>
      <c r="C5" s="43"/>
      <c r="D5" s="62" t="s">
        <v>164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x14ac:dyDescent="0.35">
      <c r="A6" s="36" t="s">
        <v>35</v>
      </c>
      <c r="B6" s="36" t="s">
        <v>65</v>
      </c>
      <c r="C6" s="43"/>
      <c r="D6" s="62" t="s">
        <v>164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1" s="6" customFormat="1" ht="29" x14ac:dyDescent="0.35">
      <c r="A7" s="36" t="s">
        <v>33</v>
      </c>
      <c r="B7" s="87" t="s">
        <v>235</v>
      </c>
      <c r="C7" s="43"/>
      <c r="D7" s="58" t="s">
        <v>222</v>
      </c>
      <c r="E7" s="36"/>
      <c r="F7" s="36"/>
      <c r="G7" s="44"/>
      <c r="H7" s="44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</row>
    <row r="8" spans="1:21" s="6" customFormat="1" ht="29" x14ac:dyDescent="0.35">
      <c r="A8" s="36" t="s">
        <v>35</v>
      </c>
      <c r="B8" s="35" t="s">
        <v>146</v>
      </c>
      <c r="C8" s="43"/>
      <c r="D8" s="58" t="s">
        <v>165</v>
      </c>
      <c r="E8" s="36"/>
      <c r="F8" s="36"/>
      <c r="G8" s="44"/>
      <c r="H8" s="44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 spans="1:21" s="6" customFormat="1" x14ac:dyDescent="0.35">
      <c r="A9" s="36" t="s">
        <v>35</v>
      </c>
      <c r="B9" s="36" t="s">
        <v>68</v>
      </c>
      <c r="C9" s="43"/>
      <c r="D9" s="63" t="s">
        <v>172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spans="1:21" s="6" customFormat="1" x14ac:dyDescent="0.35">
      <c r="A10" s="36" t="s">
        <v>35</v>
      </c>
      <c r="B10" s="36" t="s">
        <v>67</v>
      </c>
      <c r="C10" s="43" t="s">
        <v>204</v>
      </c>
      <c r="D10" s="58">
        <v>188</v>
      </c>
      <c r="E10" s="36">
        <v>107</v>
      </c>
      <c r="F10" s="36">
        <v>49</v>
      </c>
      <c r="G10" s="36">
        <v>32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</row>
    <row r="11" spans="1:21" s="6" customFormat="1" x14ac:dyDescent="0.35">
      <c r="A11" s="36" t="s">
        <v>35</v>
      </c>
      <c r="B11" s="36" t="s">
        <v>66</v>
      </c>
      <c r="C11" s="43"/>
      <c r="D11" s="58" t="s">
        <v>172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</row>
    <row r="12" spans="1:21" s="6" customFormat="1" x14ac:dyDescent="0.35">
      <c r="A12" s="36" t="s">
        <v>35</v>
      </c>
      <c r="B12" s="36" t="s">
        <v>135</v>
      </c>
      <c r="C12" s="43" t="s">
        <v>204</v>
      </c>
      <c r="D12" s="58">
        <v>6</v>
      </c>
      <c r="E12" s="36">
        <v>6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</row>
    <row r="13" spans="1:21" s="6" customFormat="1" x14ac:dyDescent="0.35">
      <c r="A13" s="36" t="s">
        <v>35</v>
      </c>
      <c r="B13" s="36" t="s">
        <v>69</v>
      </c>
      <c r="C13" s="43"/>
      <c r="D13" s="58" t="s">
        <v>165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</row>
    <row r="14" spans="1:21" s="6" customFormat="1" x14ac:dyDescent="0.35">
      <c r="A14" s="36" t="s">
        <v>35</v>
      </c>
      <c r="B14" s="36" t="s">
        <v>70</v>
      </c>
      <c r="C14" s="43"/>
      <c r="D14" s="58" t="s">
        <v>172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</row>
    <row r="15" spans="1:21" s="6" customFormat="1" x14ac:dyDescent="0.35">
      <c r="A15" s="36" t="s">
        <v>35</v>
      </c>
      <c r="B15" s="36" t="s">
        <v>71</v>
      </c>
      <c r="C15" s="43"/>
      <c r="D15" s="58" t="s">
        <v>166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</row>
    <row r="16" spans="1:21" s="6" customFormat="1" x14ac:dyDescent="0.35">
      <c r="A16" s="36" t="s">
        <v>35</v>
      </c>
      <c r="B16" s="36" t="s">
        <v>72</v>
      </c>
      <c r="C16" s="43"/>
      <c r="D16" s="58" t="s">
        <v>167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  <row r="17" spans="1:21" s="6" customFormat="1" x14ac:dyDescent="0.35">
      <c r="A17" s="36" t="s">
        <v>34</v>
      </c>
      <c r="B17" s="36" t="s">
        <v>63</v>
      </c>
      <c r="C17" s="43"/>
      <c r="D17" s="58" t="s">
        <v>164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1:21" s="6" customFormat="1" x14ac:dyDescent="0.35">
      <c r="A18" s="36" t="s">
        <v>34</v>
      </c>
      <c r="B18" s="36" t="s">
        <v>74</v>
      </c>
      <c r="C18" s="43"/>
      <c r="D18" s="58" t="s">
        <v>164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21" s="6" customFormat="1" x14ac:dyDescent="0.35">
      <c r="A19" s="36" t="s">
        <v>35</v>
      </c>
      <c r="B19" s="36" t="s">
        <v>73</v>
      </c>
      <c r="C19" s="43"/>
      <c r="D19" s="58" t="s">
        <v>164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1:21" s="6" customFormat="1" x14ac:dyDescent="0.35">
      <c r="A20" s="36" t="s">
        <v>35</v>
      </c>
      <c r="B20" s="36" t="s">
        <v>108</v>
      </c>
      <c r="C20" s="43"/>
      <c r="D20" s="58" t="s">
        <v>168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s="6" customFormat="1" x14ac:dyDescent="0.35">
      <c r="A21" s="36" t="s">
        <v>35</v>
      </c>
      <c r="B21" s="36" t="s">
        <v>109</v>
      </c>
      <c r="C21" s="43"/>
      <c r="D21" s="58" t="s">
        <v>169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1" s="6" customFormat="1" x14ac:dyDescent="0.35">
      <c r="A22" s="36" t="s">
        <v>34</v>
      </c>
      <c r="B22" s="36" t="s">
        <v>88</v>
      </c>
      <c r="C22" s="43" t="s">
        <v>204</v>
      </c>
      <c r="D22" s="58">
        <v>6</v>
      </c>
      <c r="E22" s="36">
        <v>0</v>
      </c>
      <c r="F22" s="36">
        <v>0</v>
      </c>
      <c r="G22" s="36">
        <v>0</v>
      </c>
      <c r="H22" s="36">
        <v>0</v>
      </c>
      <c r="I22" s="36">
        <v>6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s="6" customFormat="1" x14ac:dyDescent="0.35">
      <c r="A23" s="36" t="s">
        <v>35</v>
      </c>
      <c r="B23" s="36" t="s">
        <v>40</v>
      </c>
      <c r="C23" s="43"/>
      <c r="D23" s="58" t="s">
        <v>172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s="3" customFormat="1" x14ac:dyDescent="0.35">
      <c r="A24" s="36" t="s">
        <v>37</v>
      </c>
      <c r="B24" s="27" t="s">
        <v>112</v>
      </c>
      <c r="C24" s="43" t="s">
        <v>205</v>
      </c>
      <c r="D24" s="59">
        <v>191</v>
      </c>
      <c r="E24" s="36"/>
      <c r="F24" s="36"/>
      <c r="G24" s="88"/>
      <c r="H24" s="88"/>
      <c r="I24" s="88"/>
      <c r="J24" s="30">
        <v>20</v>
      </c>
      <c r="K24" s="30">
        <v>30</v>
      </c>
      <c r="L24" s="30">
        <v>40</v>
      </c>
      <c r="M24" s="30">
        <v>40</v>
      </c>
      <c r="N24" s="30">
        <v>40</v>
      </c>
      <c r="O24" s="30">
        <v>21</v>
      </c>
      <c r="P24" s="30"/>
      <c r="Q24" s="30"/>
      <c r="R24" s="30"/>
      <c r="S24" s="30"/>
      <c r="T24" s="30"/>
      <c r="U24" s="30"/>
    </row>
    <row r="25" spans="1:21" s="3" customFormat="1" x14ac:dyDescent="0.35">
      <c r="A25" s="36" t="s">
        <v>37</v>
      </c>
      <c r="B25" s="27" t="s">
        <v>115</v>
      </c>
      <c r="C25" s="43" t="s">
        <v>205</v>
      </c>
      <c r="D25" s="59">
        <v>175</v>
      </c>
      <c r="E25" s="36"/>
      <c r="F25" s="36"/>
      <c r="G25" s="36"/>
      <c r="H25" s="36"/>
      <c r="I25" s="36"/>
      <c r="J25" s="43">
        <v>25</v>
      </c>
      <c r="K25" s="30">
        <v>35</v>
      </c>
      <c r="L25" s="30">
        <v>40</v>
      </c>
      <c r="M25" s="30">
        <v>40</v>
      </c>
      <c r="N25" s="30">
        <v>35</v>
      </c>
      <c r="O25" s="30"/>
      <c r="P25" s="30"/>
      <c r="Q25" s="30"/>
      <c r="R25" s="30"/>
      <c r="S25" s="30"/>
      <c r="T25" s="30"/>
      <c r="U25" s="30"/>
    </row>
    <row r="26" spans="1:21" s="3" customFormat="1" x14ac:dyDescent="0.35">
      <c r="A26" s="36" t="s">
        <v>34</v>
      </c>
      <c r="B26" s="27" t="s">
        <v>141</v>
      </c>
      <c r="C26" s="43" t="s">
        <v>204</v>
      </c>
      <c r="D26" s="59">
        <v>1</v>
      </c>
      <c r="E26" s="30">
        <v>0</v>
      </c>
      <c r="F26" s="30">
        <v>1</v>
      </c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s="3" customFormat="1" x14ac:dyDescent="0.35">
      <c r="A27" s="36" t="s">
        <v>34</v>
      </c>
      <c r="B27" s="27" t="s">
        <v>142</v>
      </c>
      <c r="C27" s="43"/>
      <c r="D27" s="58" t="s">
        <v>172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s="3" customFormat="1" x14ac:dyDescent="0.35">
      <c r="A28" s="23"/>
      <c r="B28" s="23" t="s">
        <v>93</v>
      </c>
      <c r="C28" s="2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s="3" customFormat="1" ht="15" thickBot="1" x14ac:dyDescent="0.4">
      <c r="A29" s="15"/>
      <c r="B29" s="16" t="s">
        <v>110</v>
      </c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15" thickTop="1" x14ac:dyDescent="0.35">
      <c r="D30" t="s">
        <v>207</v>
      </c>
      <c r="E30">
        <f>SUMIF($C4:$C27,"Permission",E4:E27)</f>
        <v>171</v>
      </c>
      <c r="F30">
        <f>SUMIF($C4:$C27,"Permission",F4:F27)</f>
        <v>50</v>
      </c>
      <c r="G30">
        <f t="shared" ref="G30:U30" si="0">SUMIF($C4:$C27,"Permission",G4:G27)</f>
        <v>32</v>
      </c>
      <c r="H30">
        <f t="shared" si="0"/>
        <v>0</v>
      </c>
      <c r="I30">
        <f t="shared" si="0"/>
        <v>6</v>
      </c>
      <c r="J30">
        <f t="shared" si="0"/>
        <v>0</v>
      </c>
      <c r="K30">
        <f t="shared" si="0"/>
        <v>0</v>
      </c>
      <c r="L30">
        <f t="shared" si="0"/>
        <v>0</v>
      </c>
      <c r="M30">
        <f t="shared" si="0"/>
        <v>0</v>
      </c>
      <c r="N30">
        <f t="shared" si="0"/>
        <v>0</v>
      </c>
      <c r="O30">
        <f t="shared" si="0"/>
        <v>0</v>
      </c>
      <c r="P30">
        <f t="shared" si="0"/>
        <v>0</v>
      </c>
      <c r="Q30">
        <f t="shared" si="0"/>
        <v>0</v>
      </c>
      <c r="R30">
        <f t="shared" si="0"/>
        <v>0</v>
      </c>
      <c r="S30">
        <f t="shared" si="0"/>
        <v>0</v>
      </c>
      <c r="T30">
        <f t="shared" si="0"/>
        <v>0</v>
      </c>
      <c r="U30">
        <f t="shared" si="0"/>
        <v>0</v>
      </c>
    </row>
    <row r="31" spans="1:21" x14ac:dyDescent="0.35">
      <c r="D31" t="s">
        <v>206</v>
      </c>
      <c r="E31">
        <f>SUMIF($C4:$C27,"Resolution",E4:E27)</f>
        <v>0</v>
      </c>
      <c r="F31">
        <f t="shared" ref="F31:U31" si="1">SUMIF($C4:$C27,"Resolution",F4:F27)</f>
        <v>0</v>
      </c>
      <c r="G31">
        <f t="shared" si="1"/>
        <v>0</v>
      </c>
      <c r="H31">
        <f t="shared" si="1"/>
        <v>0</v>
      </c>
      <c r="I31">
        <f t="shared" si="1"/>
        <v>0</v>
      </c>
      <c r="J31">
        <f t="shared" si="1"/>
        <v>0</v>
      </c>
      <c r="K31">
        <f t="shared" si="1"/>
        <v>0</v>
      </c>
      <c r="L31">
        <f t="shared" si="1"/>
        <v>0</v>
      </c>
      <c r="M31">
        <f t="shared" si="1"/>
        <v>0</v>
      </c>
      <c r="N31">
        <f t="shared" si="1"/>
        <v>0</v>
      </c>
      <c r="O31">
        <f t="shared" si="1"/>
        <v>0</v>
      </c>
      <c r="P31">
        <f t="shared" si="1"/>
        <v>0</v>
      </c>
      <c r="Q31">
        <f t="shared" si="1"/>
        <v>0</v>
      </c>
      <c r="R31">
        <f t="shared" si="1"/>
        <v>0</v>
      </c>
      <c r="S31">
        <f t="shared" si="1"/>
        <v>0</v>
      </c>
      <c r="T31">
        <f t="shared" si="1"/>
        <v>0</v>
      </c>
      <c r="U31">
        <f t="shared" si="1"/>
        <v>0</v>
      </c>
    </row>
    <row r="32" spans="1:21" x14ac:dyDescent="0.35">
      <c r="A32" s="2" t="s">
        <v>32</v>
      </c>
      <c r="D32" t="s">
        <v>205</v>
      </c>
      <c r="E32">
        <f>SUMIF($C4:$C27,"Other",E4:E27)</f>
        <v>0</v>
      </c>
      <c r="F32">
        <f t="shared" ref="F32:U32" si="2">SUMIF($C4:$C27,"Other",F4:F27)</f>
        <v>0</v>
      </c>
      <c r="G32">
        <f t="shared" si="2"/>
        <v>0</v>
      </c>
      <c r="H32">
        <f t="shared" si="2"/>
        <v>0</v>
      </c>
      <c r="I32">
        <f t="shared" si="2"/>
        <v>0</v>
      </c>
      <c r="J32">
        <f t="shared" si="2"/>
        <v>45</v>
      </c>
      <c r="K32">
        <f t="shared" si="2"/>
        <v>65</v>
      </c>
      <c r="L32">
        <f t="shared" si="2"/>
        <v>80</v>
      </c>
      <c r="M32">
        <f t="shared" si="2"/>
        <v>80</v>
      </c>
      <c r="N32">
        <f t="shared" si="2"/>
        <v>75</v>
      </c>
      <c r="O32">
        <f t="shared" si="2"/>
        <v>21</v>
      </c>
      <c r="P32">
        <f t="shared" si="2"/>
        <v>0</v>
      </c>
      <c r="Q32">
        <f t="shared" si="2"/>
        <v>0</v>
      </c>
      <c r="R32">
        <f t="shared" si="2"/>
        <v>0</v>
      </c>
      <c r="S32">
        <f t="shared" si="2"/>
        <v>0</v>
      </c>
      <c r="T32">
        <f t="shared" si="2"/>
        <v>0</v>
      </c>
      <c r="U32">
        <f t="shared" si="2"/>
        <v>0</v>
      </c>
    </row>
    <row r="33" spans="1:21" x14ac:dyDescent="0.35">
      <c r="A33" s="2" t="s">
        <v>34</v>
      </c>
      <c r="D33" t="s">
        <v>173</v>
      </c>
      <c r="E33">
        <f>SUM(E30:E32)</f>
        <v>171</v>
      </c>
      <c r="F33">
        <f t="shared" ref="F33:U33" si="3">SUM(F30:F32)</f>
        <v>50</v>
      </c>
      <c r="G33">
        <f t="shared" si="3"/>
        <v>32</v>
      </c>
      <c r="H33">
        <f t="shared" si="3"/>
        <v>0</v>
      </c>
      <c r="I33">
        <f t="shared" si="3"/>
        <v>6</v>
      </c>
      <c r="J33">
        <f t="shared" si="3"/>
        <v>45</v>
      </c>
      <c r="K33">
        <f t="shared" si="3"/>
        <v>65</v>
      </c>
      <c r="L33">
        <f t="shared" si="3"/>
        <v>80</v>
      </c>
      <c r="M33">
        <f t="shared" si="3"/>
        <v>80</v>
      </c>
      <c r="N33">
        <f t="shared" si="3"/>
        <v>75</v>
      </c>
      <c r="O33">
        <f t="shared" si="3"/>
        <v>21</v>
      </c>
      <c r="P33">
        <f t="shared" si="3"/>
        <v>0</v>
      </c>
      <c r="Q33">
        <f t="shared" si="3"/>
        <v>0</v>
      </c>
      <c r="R33">
        <f t="shared" si="3"/>
        <v>0</v>
      </c>
      <c r="S33">
        <f t="shared" si="3"/>
        <v>0</v>
      </c>
      <c r="T33">
        <f t="shared" si="3"/>
        <v>0</v>
      </c>
      <c r="U33">
        <f t="shared" si="3"/>
        <v>0</v>
      </c>
    </row>
    <row r="34" spans="1:21" x14ac:dyDescent="0.35">
      <c r="A34" s="2" t="s">
        <v>33</v>
      </c>
    </row>
    <row r="35" spans="1:21" x14ac:dyDescent="0.35">
      <c r="A35" s="2" t="s">
        <v>35</v>
      </c>
      <c r="C35" s="2" t="s">
        <v>203</v>
      </c>
    </row>
    <row r="36" spans="1:21" x14ac:dyDescent="0.35">
      <c r="A36" s="2" t="s">
        <v>36</v>
      </c>
      <c r="C36" s="2" t="s">
        <v>204</v>
      </c>
    </row>
    <row r="37" spans="1:21" x14ac:dyDescent="0.35">
      <c r="A37" s="2" t="s">
        <v>37</v>
      </c>
      <c r="C37" s="2" t="s">
        <v>206</v>
      </c>
    </row>
    <row r="38" spans="1:21" x14ac:dyDescent="0.35">
      <c r="A38" s="2" t="s">
        <v>38</v>
      </c>
      <c r="C38" s="2" t="s">
        <v>205</v>
      </c>
    </row>
  </sheetData>
  <sheetProtection algorithmName="SHA-512" hashValue="yVBAPnJG1/godTSPy9itt3mH8DoVDDk4cD2f1ko0OC0o16vQGUoQe2aXdRmC+EqDgYTYfm/yTSbYZsI7+N34TQ==" saltValue="w8dRT/lUxnMlzZs4d869Pg==" spinCount="100000" sheet="1" objects="1" scenarios="1"/>
  <dataValidations count="2">
    <dataValidation type="list" allowBlank="1" showInputMessage="1" showErrorMessage="1" sqref="A4:A29" xr:uid="{00000000-0002-0000-0500-000001000000}">
      <formula1>$A$33:$A$38</formula1>
    </dataValidation>
    <dataValidation type="list" allowBlank="1" showInputMessage="1" showErrorMessage="1" sqref="C4:C27" xr:uid="{05D17483-66EE-4CBE-A51B-005A1AF9D8E8}">
      <formula1>$C$36:$C$38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7"/>
  <sheetViews>
    <sheetView zoomScale="90" zoomScaleNormal="90" workbookViewId="0">
      <pane ySplit="3" topLeftCell="A5" activePane="bottomLeft" state="frozen"/>
      <selection pane="bottomLeft"/>
    </sheetView>
  </sheetViews>
  <sheetFormatPr defaultRowHeight="14.5" x14ac:dyDescent="0.35"/>
  <cols>
    <col min="1" max="1" width="21" customWidth="1"/>
    <col min="2" max="2" width="66" bestFit="1" customWidth="1"/>
    <col min="3" max="3" width="24.54296875" customWidth="1"/>
    <col min="4" max="4" width="20" bestFit="1" customWidth="1"/>
    <col min="19" max="19" width="12.54296875" bestFit="1" customWidth="1"/>
  </cols>
  <sheetData>
    <row r="1" spans="1:21" x14ac:dyDescent="0.35">
      <c r="A1" t="s">
        <v>27</v>
      </c>
    </row>
    <row r="3" spans="1:21" ht="29.5" thickBot="1" x14ac:dyDescent="0.4">
      <c r="A3" s="1" t="s">
        <v>31</v>
      </c>
      <c r="B3" s="1" t="s">
        <v>29</v>
      </c>
      <c r="C3" s="1" t="s">
        <v>202</v>
      </c>
      <c r="D3" s="48" t="s">
        <v>155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1" t="s">
        <v>19</v>
      </c>
      <c r="P3" s="1" t="s">
        <v>20</v>
      </c>
      <c r="Q3" s="1" t="s">
        <v>21</v>
      </c>
      <c r="R3" s="1" t="s">
        <v>22</v>
      </c>
      <c r="S3" s="1" t="s">
        <v>23</v>
      </c>
      <c r="T3" s="1" t="s">
        <v>24</v>
      </c>
      <c r="U3" s="1" t="s">
        <v>25</v>
      </c>
    </row>
    <row r="4" spans="1:21" s="5" customFormat="1" ht="15" thickTop="1" x14ac:dyDescent="0.35">
      <c r="A4" s="38" t="s">
        <v>33</v>
      </c>
      <c r="B4" s="37" t="s">
        <v>76</v>
      </c>
      <c r="C4" s="37"/>
      <c r="D4" s="60" t="s">
        <v>163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1" s="5" customFormat="1" x14ac:dyDescent="0.35">
      <c r="A5" s="36" t="s">
        <v>35</v>
      </c>
      <c r="B5" s="28" t="s">
        <v>103</v>
      </c>
      <c r="C5" s="28"/>
      <c r="D5" s="61" t="s">
        <v>170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1" s="5" customFormat="1" x14ac:dyDescent="0.35">
      <c r="A6" s="36" t="s">
        <v>35</v>
      </c>
      <c r="B6" s="28" t="s">
        <v>102</v>
      </c>
      <c r="C6" s="28"/>
      <c r="D6" s="61" t="s">
        <v>172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s="5" customFormat="1" x14ac:dyDescent="0.35">
      <c r="A7" s="36" t="s">
        <v>35</v>
      </c>
      <c r="B7" s="28" t="s">
        <v>101</v>
      </c>
      <c r="C7" s="28"/>
      <c r="D7" s="61" t="s">
        <v>164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</row>
    <row r="8" spans="1:21" s="5" customFormat="1" x14ac:dyDescent="0.35">
      <c r="A8" s="36" t="s">
        <v>35</v>
      </c>
      <c r="B8" s="28" t="s">
        <v>100</v>
      </c>
      <c r="C8" s="28"/>
      <c r="D8" s="61" t="s">
        <v>165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</row>
    <row r="9" spans="1:21" s="5" customFormat="1" x14ac:dyDescent="0.35">
      <c r="A9" s="36" t="s">
        <v>35</v>
      </c>
      <c r="B9" s="28" t="s">
        <v>136</v>
      </c>
      <c r="C9" s="28" t="s">
        <v>204</v>
      </c>
      <c r="D9" s="61">
        <v>9</v>
      </c>
      <c r="E9" s="40">
        <v>9</v>
      </c>
      <c r="F9" s="40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</row>
    <row r="10" spans="1:21" s="5" customFormat="1" x14ac:dyDescent="0.35">
      <c r="A10" s="36" t="s">
        <v>35</v>
      </c>
      <c r="B10" s="28" t="s">
        <v>148</v>
      </c>
      <c r="C10" s="28" t="s">
        <v>204</v>
      </c>
      <c r="D10" s="61">
        <v>12</v>
      </c>
      <c r="E10" s="40">
        <v>12</v>
      </c>
      <c r="F10" s="40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</row>
    <row r="11" spans="1:21" s="5" customFormat="1" x14ac:dyDescent="0.35">
      <c r="A11" s="36" t="s">
        <v>35</v>
      </c>
      <c r="B11" s="28" t="s">
        <v>149</v>
      </c>
      <c r="C11" s="28" t="s">
        <v>204</v>
      </c>
      <c r="D11" s="61"/>
      <c r="E11" s="40">
        <v>66</v>
      </c>
      <c r="F11" s="40">
        <v>22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</row>
    <row r="12" spans="1:21" s="5" customFormat="1" x14ac:dyDescent="0.35">
      <c r="A12" s="36" t="s">
        <v>35</v>
      </c>
      <c r="B12" s="28" t="s">
        <v>99</v>
      </c>
      <c r="C12" s="28"/>
      <c r="D12" s="61" t="s">
        <v>167</v>
      </c>
      <c r="E12" s="40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</row>
    <row r="13" spans="1:21" s="5" customFormat="1" x14ac:dyDescent="0.35">
      <c r="A13" s="36" t="s">
        <v>35</v>
      </c>
      <c r="B13" s="28" t="s">
        <v>98</v>
      </c>
      <c r="C13" s="28"/>
      <c r="D13" s="61" t="s">
        <v>172</v>
      </c>
      <c r="E13" s="40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</row>
    <row r="14" spans="1:21" s="5" customFormat="1" x14ac:dyDescent="0.35">
      <c r="A14" s="36" t="s">
        <v>35</v>
      </c>
      <c r="B14" s="28" t="s">
        <v>97</v>
      </c>
      <c r="C14" s="28"/>
      <c r="D14" s="61" t="s">
        <v>167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</row>
    <row r="15" spans="1:21" s="5" customFormat="1" x14ac:dyDescent="0.35">
      <c r="A15" s="36" t="s">
        <v>35</v>
      </c>
      <c r="B15" s="28" t="s">
        <v>128</v>
      </c>
      <c r="C15" s="28" t="s">
        <v>204</v>
      </c>
      <c r="D15" s="61">
        <v>6</v>
      </c>
      <c r="E15" s="39">
        <v>6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</row>
    <row r="16" spans="1:21" s="5" customFormat="1" x14ac:dyDescent="0.35">
      <c r="A16" s="36" t="s">
        <v>35</v>
      </c>
      <c r="B16" s="28" t="s">
        <v>104</v>
      </c>
      <c r="C16" s="28"/>
      <c r="D16" s="61" t="s">
        <v>163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s="5" customFormat="1" x14ac:dyDescent="0.35">
      <c r="A17" s="36" t="s">
        <v>35</v>
      </c>
      <c r="B17" s="28" t="s">
        <v>105</v>
      </c>
      <c r="C17" s="28"/>
      <c r="D17" s="61" t="s">
        <v>163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</row>
    <row r="18" spans="1:21" s="5" customFormat="1" x14ac:dyDescent="0.35">
      <c r="A18" s="36" t="s">
        <v>35</v>
      </c>
      <c r="B18" s="28" t="s">
        <v>106</v>
      </c>
      <c r="C18" s="28"/>
      <c r="D18" s="61" t="s">
        <v>163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</row>
    <row r="19" spans="1:21" s="5" customFormat="1" x14ac:dyDescent="0.35">
      <c r="A19" s="36" t="s">
        <v>35</v>
      </c>
      <c r="B19" s="28" t="s">
        <v>107</v>
      </c>
      <c r="C19" s="28"/>
      <c r="D19" s="61" t="s">
        <v>170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</row>
    <row r="20" spans="1:21" s="5" customFormat="1" x14ac:dyDescent="0.35">
      <c r="A20" s="36" t="s">
        <v>34</v>
      </c>
      <c r="B20" s="28" t="s">
        <v>78</v>
      </c>
      <c r="C20" s="28"/>
      <c r="D20" s="61" t="s">
        <v>164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</row>
    <row r="21" spans="1:21" s="5" customFormat="1" x14ac:dyDescent="0.35">
      <c r="A21" s="36" t="s">
        <v>35</v>
      </c>
      <c r="B21" s="28" t="s">
        <v>75</v>
      </c>
      <c r="C21" s="28"/>
      <c r="D21" s="61" t="s">
        <v>172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</row>
    <row r="22" spans="1:21" s="5" customFormat="1" x14ac:dyDescent="0.35">
      <c r="A22" s="36" t="s">
        <v>35</v>
      </c>
      <c r="B22" s="28" t="s">
        <v>77</v>
      </c>
      <c r="C22" s="28"/>
      <c r="D22" s="61" t="s">
        <v>172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</row>
    <row r="23" spans="1:21" s="5" customFormat="1" x14ac:dyDescent="0.35">
      <c r="A23" s="36" t="s">
        <v>34</v>
      </c>
      <c r="B23" s="28" t="s">
        <v>79</v>
      </c>
      <c r="C23" s="28"/>
      <c r="D23" s="61" t="s">
        <v>166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1:21" s="5" customFormat="1" x14ac:dyDescent="0.35">
      <c r="A24" s="36" t="s">
        <v>34</v>
      </c>
      <c r="B24" s="28" t="s">
        <v>80</v>
      </c>
      <c r="C24" s="28" t="s">
        <v>204</v>
      </c>
      <c r="D24" s="61">
        <v>4</v>
      </c>
      <c r="E24" s="39">
        <v>4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</row>
    <row r="25" spans="1:21" s="5" customFormat="1" x14ac:dyDescent="0.35">
      <c r="A25" s="36" t="s">
        <v>34</v>
      </c>
      <c r="B25" s="28" t="s">
        <v>137</v>
      </c>
      <c r="C25" s="28" t="s">
        <v>204</v>
      </c>
      <c r="D25" s="61">
        <v>103</v>
      </c>
      <c r="E25" s="39">
        <v>83</v>
      </c>
      <c r="F25" s="39">
        <v>20</v>
      </c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</row>
    <row r="26" spans="1:21" s="5" customFormat="1" x14ac:dyDescent="0.35">
      <c r="A26" s="36" t="s">
        <v>33</v>
      </c>
      <c r="B26" s="28" t="s">
        <v>120</v>
      </c>
      <c r="C26" s="28" t="s">
        <v>204</v>
      </c>
      <c r="D26" s="61">
        <v>130</v>
      </c>
      <c r="E26" s="39"/>
      <c r="F26" s="39"/>
      <c r="I26" s="39">
        <v>20</v>
      </c>
      <c r="J26" s="39">
        <v>30</v>
      </c>
      <c r="K26" s="39">
        <v>40</v>
      </c>
      <c r="L26" s="39">
        <v>40</v>
      </c>
      <c r="M26" s="39"/>
      <c r="N26" s="39"/>
      <c r="O26" s="39"/>
      <c r="P26" s="39"/>
      <c r="Q26" s="39"/>
      <c r="R26" s="39"/>
      <c r="S26" s="39"/>
      <c r="T26" s="39"/>
      <c r="U26" s="39"/>
    </row>
    <row r="27" spans="1:21" s="3" customFormat="1" x14ac:dyDescent="0.35">
      <c r="A27" s="18"/>
      <c r="B27" s="23" t="s">
        <v>93</v>
      </c>
      <c r="C27" s="2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s="3" customFormat="1" ht="15" thickBot="1" x14ac:dyDescent="0.4">
      <c r="A28" s="10"/>
      <c r="B28" s="22" t="s">
        <v>110</v>
      </c>
      <c r="C28" s="2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15" thickTop="1" x14ac:dyDescent="0.35">
      <c r="D29" t="s">
        <v>204</v>
      </c>
      <c r="E29">
        <f>SUMIF($C4:$C26,"Permission",E4:E26)</f>
        <v>180</v>
      </c>
      <c r="F29">
        <f t="shared" ref="F29:U29" si="0">SUMIF($C4:$C26,"Permission",F4:F26)</f>
        <v>42</v>
      </c>
      <c r="G29">
        <f t="shared" si="0"/>
        <v>0</v>
      </c>
      <c r="H29">
        <f t="shared" si="0"/>
        <v>0</v>
      </c>
      <c r="I29">
        <f t="shared" si="0"/>
        <v>20</v>
      </c>
      <c r="J29">
        <f t="shared" si="0"/>
        <v>30</v>
      </c>
      <c r="K29">
        <f t="shared" si="0"/>
        <v>40</v>
      </c>
      <c r="L29">
        <f t="shared" si="0"/>
        <v>40</v>
      </c>
      <c r="M29">
        <f t="shared" si="0"/>
        <v>0</v>
      </c>
      <c r="N29">
        <f t="shared" si="0"/>
        <v>0</v>
      </c>
      <c r="O29">
        <f t="shared" si="0"/>
        <v>0</v>
      </c>
      <c r="P29">
        <f t="shared" si="0"/>
        <v>0</v>
      </c>
      <c r="Q29">
        <f t="shared" si="0"/>
        <v>0</v>
      </c>
      <c r="R29">
        <f t="shared" si="0"/>
        <v>0</v>
      </c>
      <c r="S29">
        <f t="shared" si="0"/>
        <v>0</v>
      </c>
      <c r="T29">
        <f t="shared" si="0"/>
        <v>0</v>
      </c>
      <c r="U29">
        <f t="shared" si="0"/>
        <v>0</v>
      </c>
    </row>
    <row r="30" spans="1:21" x14ac:dyDescent="0.35">
      <c r="D30" t="s">
        <v>206</v>
      </c>
      <c r="E30">
        <f>SUMIF($C4:$C26,"Resolution",E4:E26)</f>
        <v>0</v>
      </c>
      <c r="F30">
        <f t="shared" ref="F30:U30" si="1">SUMIF($C4:$C26,"Resolution",F4:F26)</f>
        <v>0</v>
      </c>
      <c r="G30">
        <f t="shared" si="1"/>
        <v>0</v>
      </c>
      <c r="H30">
        <f t="shared" si="1"/>
        <v>0</v>
      </c>
      <c r="I30">
        <f t="shared" si="1"/>
        <v>0</v>
      </c>
      <c r="J30">
        <f>SUMIF($C4:$C26,"Resolution",J4:J26)</f>
        <v>0</v>
      </c>
      <c r="K30">
        <f t="shared" si="1"/>
        <v>0</v>
      </c>
      <c r="L30">
        <f t="shared" si="1"/>
        <v>0</v>
      </c>
      <c r="M30">
        <f t="shared" si="1"/>
        <v>0</v>
      </c>
      <c r="N30">
        <f t="shared" si="1"/>
        <v>0</v>
      </c>
      <c r="O30">
        <f t="shared" si="1"/>
        <v>0</v>
      </c>
      <c r="P30">
        <f t="shared" si="1"/>
        <v>0</v>
      </c>
      <c r="Q30">
        <f t="shared" si="1"/>
        <v>0</v>
      </c>
      <c r="R30">
        <f t="shared" si="1"/>
        <v>0</v>
      </c>
      <c r="S30">
        <f t="shared" si="1"/>
        <v>0</v>
      </c>
      <c r="T30">
        <f t="shared" si="1"/>
        <v>0</v>
      </c>
      <c r="U30">
        <f t="shared" si="1"/>
        <v>0</v>
      </c>
    </row>
    <row r="31" spans="1:21" x14ac:dyDescent="0.35">
      <c r="A31" s="2" t="s">
        <v>32</v>
      </c>
      <c r="D31" t="s">
        <v>205</v>
      </c>
      <c r="E31">
        <f>SUMIF($C4:$C26,"Other",E4:E26)</f>
        <v>0</v>
      </c>
      <c r="F31">
        <f t="shared" ref="F31:U31" si="2">SUMIF($C4:$C26,"Other",F4:F26)</f>
        <v>0</v>
      </c>
      <c r="G31">
        <f t="shared" si="2"/>
        <v>0</v>
      </c>
      <c r="H31">
        <f t="shared" si="2"/>
        <v>0</v>
      </c>
      <c r="I31">
        <f t="shared" si="2"/>
        <v>0</v>
      </c>
      <c r="J31">
        <f t="shared" si="2"/>
        <v>0</v>
      </c>
      <c r="K31">
        <f t="shared" si="2"/>
        <v>0</v>
      </c>
      <c r="L31">
        <f t="shared" si="2"/>
        <v>0</v>
      </c>
      <c r="M31">
        <f t="shared" si="2"/>
        <v>0</v>
      </c>
      <c r="N31">
        <f t="shared" si="2"/>
        <v>0</v>
      </c>
      <c r="O31">
        <f t="shared" si="2"/>
        <v>0</v>
      </c>
      <c r="P31">
        <f t="shared" si="2"/>
        <v>0</v>
      </c>
      <c r="Q31">
        <f t="shared" si="2"/>
        <v>0</v>
      </c>
      <c r="R31">
        <f t="shared" si="2"/>
        <v>0</v>
      </c>
      <c r="S31">
        <f t="shared" si="2"/>
        <v>0</v>
      </c>
      <c r="T31">
        <f t="shared" si="2"/>
        <v>0</v>
      </c>
      <c r="U31">
        <f t="shared" si="2"/>
        <v>0</v>
      </c>
    </row>
    <row r="32" spans="1:21" x14ac:dyDescent="0.35">
      <c r="A32" s="2" t="s">
        <v>34</v>
      </c>
      <c r="D32" t="s">
        <v>173</v>
      </c>
      <c r="E32">
        <f>SUM(E29:E31)</f>
        <v>180</v>
      </c>
      <c r="F32">
        <f t="shared" ref="F32:U32" si="3">SUM(F29:F31)</f>
        <v>42</v>
      </c>
      <c r="G32">
        <f t="shared" si="3"/>
        <v>0</v>
      </c>
      <c r="H32">
        <f t="shared" si="3"/>
        <v>0</v>
      </c>
      <c r="I32">
        <f t="shared" si="3"/>
        <v>20</v>
      </c>
      <c r="J32">
        <f t="shared" si="3"/>
        <v>30</v>
      </c>
      <c r="K32">
        <f t="shared" si="3"/>
        <v>40</v>
      </c>
      <c r="L32">
        <f t="shared" si="3"/>
        <v>40</v>
      </c>
      <c r="M32">
        <f t="shared" si="3"/>
        <v>0</v>
      </c>
      <c r="N32">
        <f t="shared" si="3"/>
        <v>0</v>
      </c>
      <c r="O32">
        <f t="shared" si="3"/>
        <v>0</v>
      </c>
      <c r="P32">
        <f t="shared" si="3"/>
        <v>0</v>
      </c>
      <c r="Q32">
        <f t="shared" si="3"/>
        <v>0</v>
      </c>
      <c r="R32">
        <f t="shared" si="3"/>
        <v>0</v>
      </c>
      <c r="S32">
        <f t="shared" si="3"/>
        <v>0</v>
      </c>
      <c r="T32">
        <f t="shared" si="3"/>
        <v>0</v>
      </c>
      <c r="U32">
        <f t="shared" si="3"/>
        <v>0</v>
      </c>
    </row>
    <row r="33" spans="1:3" x14ac:dyDescent="0.35">
      <c r="A33" s="2" t="s">
        <v>33</v>
      </c>
    </row>
    <row r="34" spans="1:3" x14ac:dyDescent="0.35">
      <c r="A34" s="2" t="s">
        <v>35</v>
      </c>
      <c r="C34" s="2" t="s">
        <v>203</v>
      </c>
    </row>
    <row r="35" spans="1:3" x14ac:dyDescent="0.35">
      <c r="A35" s="2" t="s">
        <v>36</v>
      </c>
      <c r="C35" s="2" t="s">
        <v>204</v>
      </c>
    </row>
    <row r="36" spans="1:3" x14ac:dyDescent="0.35">
      <c r="A36" s="2" t="s">
        <v>37</v>
      </c>
      <c r="C36" s="2" t="s">
        <v>206</v>
      </c>
    </row>
    <row r="37" spans="1:3" x14ac:dyDescent="0.35">
      <c r="A37" s="2" t="s">
        <v>38</v>
      </c>
      <c r="C37" s="2" t="s">
        <v>205</v>
      </c>
    </row>
  </sheetData>
  <sheetProtection algorithmName="SHA-512" hashValue="1tUV0K9N/JfN00cT8U/myTzKbEUKBayHjBRFjONou7MVKnw2CzH2DxjuJ1VlMEQkgD/u6WF8bkrLb1GSDqWP9Q==" saltValue="nzzgTxDMeNtUPB9B1hY2ug==" spinCount="100000" sheet="1" objects="1" scenarios="1"/>
  <dataValidations count="1">
    <dataValidation type="list" allowBlank="1" showInputMessage="1" showErrorMessage="1" sqref="A4:A28" xr:uid="{00000000-0002-0000-0600-000001000000}">
      <formula1>$A$32:$A$37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41"/>
  <sheetViews>
    <sheetView zoomScale="90" zoomScaleNormal="90" workbookViewId="0"/>
  </sheetViews>
  <sheetFormatPr defaultRowHeight="14.5" x14ac:dyDescent="0.35"/>
  <cols>
    <col min="1" max="1" width="21" customWidth="1"/>
    <col min="2" max="2" width="69.81640625" bestFit="1" customWidth="1"/>
    <col min="3" max="3" width="10.90625" bestFit="1" customWidth="1"/>
    <col min="4" max="4" width="18.81640625" bestFit="1" customWidth="1"/>
    <col min="19" max="19" width="7.7265625" bestFit="1" customWidth="1"/>
    <col min="22" max="22" width="8.7265625" style="8"/>
  </cols>
  <sheetData>
    <row r="1" spans="1:26" x14ac:dyDescent="0.35">
      <c r="A1" t="s">
        <v>28</v>
      </c>
    </row>
    <row r="3" spans="1:26" ht="29.5" thickBot="1" x14ac:dyDescent="0.4">
      <c r="A3" s="1" t="s">
        <v>31</v>
      </c>
      <c r="B3" s="1" t="s">
        <v>29</v>
      </c>
      <c r="C3" s="1" t="s">
        <v>202</v>
      </c>
      <c r="D3" s="48" t="s">
        <v>155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1" t="s">
        <v>19</v>
      </c>
      <c r="P3" s="1" t="s">
        <v>20</v>
      </c>
      <c r="Q3" s="1" t="s">
        <v>21</v>
      </c>
      <c r="R3" s="1" t="s">
        <v>22</v>
      </c>
      <c r="S3" s="1" t="s">
        <v>23</v>
      </c>
      <c r="T3" s="1" t="s">
        <v>24</v>
      </c>
      <c r="U3" s="1" t="s">
        <v>25</v>
      </c>
      <c r="V3" s="51" t="s">
        <v>132</v>
      </c>
      <c r="W3" s="51" t="s">
        <v>133</v>
      </c>
      <c r="X3" s="51" t="s">
        <v>134</v>
      </c>
      <c r="Y3" s="51" t="s">
        <v>150</v>
      </c>
      <c r="Z3" s="51" t="s">
        <v>151</v>
      </c>
    </row>
    <row r="4" spans="1:26" s="6" customFormat="1" ht="15" thickTop="1" x14ac:dyDescent="0.35">
      <c r="A4" s="47" t="s">
        <v>33</v>
      </c>
      <c r="B4" s="35" t="s">
        <v>94</v>
      </c>
      <c r="C4" s="35"/>
      <c r="D4" s="61" t="s">
        <v>163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2"/>
      <c r="W4" s="52"/>
      <c r="X4" s="52"/>
      <c r="Y4" s="52"/>
      <c r="Z4" s="52"/>
    </row>
    <row r="5" spans="1:26" s="6" customFormat="1" x14ac:dyDescent="0.35">
      <c r="A5" s="47" t="s">
        <v>35</v>
      </c>
      <c r="B5" s="35" t="s">
        <v>95</v>
      </c>
      <c r="C5" s="35"/>
      <c r="D5" s="61" t="s">
        <v>171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52"/>
      <c r="W5" s="52"/>
      <c r="X5" s="52"/>
      <c r="Y5" s="52"/>
      <c r="Z5" s="52"/>
    </row>
    <row r="6" spans="1:26" s="6" customFormat="1" x14ac:dyDescent="0.35">
      <c r="A6" s="47" t="s">
        <v>35</v>
      </c>
      <c r="B6" s="35" t="s">
        <v>96</v>
      </c>
      <c r="C6" s="35"/>
      <c r="D6" s="61" t="s">
        <v>169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52"/>
      <c r="W6" s="52"/>
      <c r="X6" s="52"/>
      <c r="Y6" s="52"/>
      <c r="Z6" s="52"/>
    </row>
    <row r="7" spans="1:26" s="6" customFormat="1" x14ac:dyDescent="0.35">
      <c r="A7" s="36" t="s">
        <v>35</v>
      </c>
      <c r="B7" s="35" t="s">
        <v>81</v>
      </c>
      <c r="C7" s="35"/>
      <c r="D7" s="61" t="s">
        <v>164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52"/>
      <c r="W7" s="52"/>
      <c r="X7" s="52"/>
      <c r="Y7" s="52"/>
      <c r="Z7" s="52"/>
    </row>
    <row r="8" spans="1:26" s="6" customFormat="1" x14ac:dyDescent="0.35">
      <c r="A8" s="36" t="s">
        <v>35</v>
      </c>
      <c r="B8" s="35" t="s">
        <v>82</v>
      </c>
      <c r="C8" s="35"/>
      <c r="D8" s="61" t="s">
        <v>167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52"/>
      <c r="W8" s="52"/>
      <c r="X8" s="52"/>
      <c r="Y8" s="52"/>
      <c r="Z8" s="52"/>
    </row>
    <row r="9" spans="1:26" s="6" customFormat="1" x14ac:dyDescent="0.35">
      <c r="A9" s="36" t="s">
        <v>35</v>
      </c>
      <c r="B9" s="35" t="s">
        <v>83</v>
      </c>
      <c r="C9" s="35"/>
      <c r="D9" s="61" t="s">
        <v>164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52"/>
      <c r="W9" s="52"/>
      <c r="X9" s="52"/>
      <c r="Y9" s="52"/>
      <c r="Z9" s="52"/>
    </row>
    <row r="10" spans="1:26" s="6" customFormat="1" x14ac:dyDescent="0.35">
      <c r="A10" s="36" t="s">
        <v>34</v>
      </c>
      <c r="B10" s="35" t="s">
        <v>220</v>
      </c>
      <c r="C10" s="35" t="s">
        <v>204</v>
      </c>
      <c r="D10" s="74">
        <v>1</v>
      </c>
      <c r="E10" s="39">
        <v>1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52"/>
      <c r="W10" s="52"/>
      <c r="X10" s="52"/>
      <c r="Y10" s="52"/>
      <c r="Z10" s="52"/>
    </row>
    <row r="11" spans="1:26" s="6" customFormat="1" x14ac:dyDescent="0.35">
      <c r="A11" s="36" t="s">
        <v>34</v>
      </c>
      <c r="B11" s="35" t="s">
        <v>113</v>
      </c>
      <c r="C11" s="35" t="s">
        <v>204</v>
      </c>
      <c r="D11" s="74">
        <v>54</v>
      </c>
      <c r="E11" s="39"/>
      <c r="F11" s="39">
        <v>30</v>
      </c>
      <c r="G11" s="39">
        <v>24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52"/>
      <c r="W11" s="52"/>
      <c r="X11" s="52"/>
      <c r="Y11" s="52"/>
      <c r="Z11" s="52"/>
    </row>
    <row r="12" spans="1:26" s="6" customFormat="1" ht="29" x14ac:dyDescent="0.35">
      <c r="A12" s="36" t="s">
        <v>34</v>
      </c>
      <c r="B12" s="101" t="s">
        <v>236</v>
      </c>
      <c r="C12" s="35" t="s">
        <v>204</v>
      </c>
      <c r="D12" s="69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1"/>
      <c r="W12" s="52"/>
      <c r="X12" s="52"/>
      <c r="Y12" s="52"/>
      <c r="Z12" s="52"/>
    </row>
    <row r="13" spans="1:26" s="6" customFormat="1" ht="29" x14ac:dyDescent="0.35">
      <c r="A13" s="36" t="s">
        <v>33</v>
      </c>
      <c r="B13" s="35" t="s">
        <v>223</v>
      </c>
      <c r="C13" s="35" t="s">
        <v>204</v>
      </c>
      <c r="D13" s="74">
        <v>1334</v>
      </c>
      <c r="E13" s="39">
        <v>0</v>
      </c>
      <c r="F13" s="39">
        <v>0</v>
      </c>
      <c r="G13" s="39">
        <v>0</v>
      </c>
      <c r="H13" s="39">
        <v>0</v>
      </c>
      <c r="I13" s="39">
        <v>45</v>
      </c>
      <c r="J13" s="39">
        <v>70</v>
      </c>
      <c r="K13" s="39">
        <v>75</v>
      </c>
      <c r="L13" s="39">
        <v>65</v>
      </c>
      <c r="M13" s="39">
        <v>55</v>
      </c>
      <c r="N13" s="39">
        <v>89</v>
      </c>
      <c r="O13" s="39">
        <v>110</v>
      </c>
      <c r="P13" s="39">
        <v>105</v>
      </c>
      <c r="Q13" s="39">
        <v>150</v>
      </c>
      <c r="R13" s="39">
        <v>150</v>
      </c>
      <c r="S13" s="39">
        <v>150</v>
      </c>
      <c r="T13" s="39">
        <v>150</v>
      </c>
      <c r="U13" s="39">
        <v>120</v>
      </c>
      <c r="V13" s="52">
        <v>100</v>
      </c>
      <c r="W13" s="52">
        <v>0</v>
      </c>
      <c r="X13" s="52"/>
      <c r="Y13" s="52"/>
      <c r="Z13" s="52"/>
    </row>
    <row r="14" spans="1:26" s="6" customFormat="1" ht="29" x14ac:dyDescent="0.35">
      <c r="A14" s="36" t="s">
        <v>33</v>
      </c>
      <c r="B14" s="35" t="s">
        <v>224</v>
      </c>
      <c r="C14" s="35" t="s">
        <v>204</v>
      </c>
      <c r="D14" s="74">
        <v>215</v>
      </c>
      <c r="E14" s="39">
        <v>0</v>
      </c>
      <c r="F14" s="39">
        <v>0</v>
      </c>
      <c r="G14" s="39">
        <v>0</v>
      </c>
      <c r="H14" s="39">
        <v>0</v>
      </c>
      <c r="I14" s="36">
        <v>0</v>
      </c>
      <c r="J14" s="36">
        <v>0</v>
      </c>
      <c r="K14" s="39">
        <v>20</v>
      </c>
      <c r="L14" s="39">
        <v>30</v>
      </c>
      <c r="M14" s="39">
        <v>40</v>
      </c>
      <c r="N14" s="39">
        <v>40</v>
      </c>
      <c r="O14" s="39">
        <v>40</v>
      </c>
      <c r="P14" s="39">
        <v>45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52">
        <v>0</v>
      </c>
      <c r="W14" s="52">
        <v>0</v>
      </c>
      <c r="X14" s="52"/>
      <c r="Y14" s="52"/>
      <c r="Z14" s="52"/>
    </row>
    <row r="15" spans="1:26" s="6" customFormat="1" ht="43.5" x14ac:dyDescent="0.35">
      <c r="A15" s="36" t="s">
        <v>33</v>
      </c>
      <c r="B15" s="35" t="s">
        <v>225</v>
      </c>
      <c r="C15" s="35" t="s">
        <v>206</v>
      </c>
      <c r="D15" s="74">
        <v>171</v>
      </c>
      <c r="E15" s="39">
        <v>0</v>
      </c>
      <c r="F15" s="39">
        <v>0</v>
      </c>
      <c r="G15" s="39">
        <v>0</v>
      </c>
      <c r="H15" s="39">
        <v>0</v>
      </c>
      <c r="I15" s="39">
        <v>30</v>
      </c>
      <c r="J15" s="39">
        <v>30</v>
      </c>
      <c r="K15" s="39">
        <v>30</v>
      </c>
      <c r="L15" s="39">
        <v>30</v>
      </c>
      <c r="M15" s="39">
        <v>30</v>
      </c>
      <c r="N15" s="39">
        <v>21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52">
        <v>0</v>
      </c>
      <c r="W15" s="52">
        <v>0</v>
      </c>
      <c r="X15" s="52"/>
      <c r="Y15" s="52"/>
      <c r="Z15" s="52"/>
    </row>
    <row r="16" spans="1:26" s="6" customFormat="1" ht="29" x14ac:dyDescent="0.35">
      <c r="A16" s="36" t="s">
        <v>37</v>
      </c>
      <c r="B16" s="35" t="s">
        <v>245</v>
      </c>
      <c r="C16" s="35" t="s">
        <v>205</v>
      </c>
      <c r="D16" s="74">
        <v>980</v>
      </c>
      <c r="E16" s="39">
        <v>0</v>
      </c>
      <c r="F16" s="39">
        <v>0</v>
      </c>
      <c r="G16" s="39">
        <v>0</v>
      </c>
      <c r="H16" s="36">
        <v>0</v>
      </c>
      <c r="I16" s="39">
        <v>0</v>
      </c>
      <c r="J16" s="39">
        <v>0</v>
      </c>
      <c r="K16" s="39">
        <v>30</v>
      </c>
      <c r="L16" s="39">
        <v>50</v>
      </c>
      <c r="M16" s="39">
        <v>100</v>
      </c>
      <c r="N16" s="39">
        <v>100</v>
      </c>
      <c r="O16" s="39">
        <v>100</v>
      </c>
      <c r="P16" s="39">
        <v>100</v>
      </c>
      <c r="Q16" s="39">
        <v>100</v>
      </c>
      <c r="R16" s="39">
        <v>100</v>
      </c>
      <c r="S16" s="39">
        <v>100</v>
      </c>
      <c r="T16" s="39">
        <v>100</v>
      </c>
      <c r="U16" s="39">
        <v>100</v>
      </c>
      <c r="V16" s="52">
        <v>75</v>
      </c>
      <c r="W16" s="52">
        <v>45</v>
      </c>
      <c r="X16" s="52"/>
      <c r="Y16" s="52"/>
      <c r="Z16" s="52"/>
    </row>
    <row r="17" spans="1:26" s="6" customFormat="1" x14ac:dyDescent="0.35">
      <c r="C17" s="35"/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7"/>
    </row>
    <row r="18" spans="1:26" s="6" customFormat="1" x14ac:dyDescent="0.35">
      <c r="A18" s="20"/>
      <c r="B18" s="20" t="s">
        <v>93</v>
      </c>
      <c r="C18" s="20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53"/>
      <c r="W18" s="53"/>
      <c r="X18" s="53"/>
      <c r="Y18" s="53"/>
      <c r="Z18" s="53"/>
    </row>
    <row r="19" spans="1:26" s="6" customFormat="1" ht="15" thickBot="1" x14ac:dyDescent="0.4">
      <c r="A19" s="21"/>
      <c r="B19" s="21" t="s">
        <v>110</v>
      </c>
      <c r="C19" s="21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54"/>
      <c r="W19" s="54"/>
      <c r="X19" s="54"/>
      <c r="Y19" s="54"/>
      <c r="Z19" s="54"/>
    </row>
    <row r="20" spans="1:26" ht="15" thickTop="1" x14ac:dyDescent="0.35">
      <c r="D20" t="s">
        <v>207</v>
      </c>
      <c r="E20">
        <f t="shared" ref="E20:Z20" si="0">SUMIF($C4:$C16,"Permission",E4:E16)</f>
        <v>1</v>
      </c>
      <c r="F20">
        <f t="shared" si="0"/>
        <v>30</v>
      </c>
      <c r="G20">
        <f t="shared" si="0"/>
        <v>24</v>
      </c>
      <c r="H20">
        <f t="shared" si="0"/>
        <v>0</v>
      </c>
      <c r="I20">
        <f t="shared" si="0"/>
        <v>45</v>
      </c>
      <c r="J20">
        <f t="shared" si="0"/>
        <v>70</v>
      </c>
      <c r="K20">
        <f t="shared" si="0"/>
        <v>95</v>
      </c>
      <c r="L20">
        <f t="shared" si="0"/>
        <v>95</v>
      </c>
      <c r="M20">
        <f t="shared" si="0"/>
        <v>95</v>
      </c>
      <c r="N20">
        <f t="shared" si="0"/>
        <v>129</v>
      </c>
      <c r="O20">
        <f t="shared" si="0"/>
        <v>150</v>
      </c>
      <c r="P20">
        <f t="shared" si="0"/>
        <v>150</v>
      </c>
      <c r="Q20">
        <f t="shared" si="0"/>
        <v>150</v>
      </c>
      <c r="R20">
        <f t="shared" si="0"/>
        <v>150</v>
      </c>
      <c r="S20">
        <f t="shared" si="0"/>
        <v>150</v>
      </c>
      <c r="T20">
        <f t="shared" si="0"/>
        <v>150</v>
      </c>
      <c r="U20">
        <f t="shared" si="0"/>
        <v>120</v>
      </c>
      <c r="V20">
        <f t="shared" si="0"/>
        <v>100</v>
      </c>
      <c r="W20">
        <f t="shared" si="0"/>
        <v>0</v>
      </c>
      <c r="X20">
        <f t="shared" si="0"/>
        <v>0</v>
      </c>
      <c r="Y20">
        <f t="shared" si="0"/>
        <v>0</v>
      </c>
      <c r="Z20">
        <f t="shared" si="0"/>
        <v>0</v>
      </c>
    </row>
    <row r="21" spans="1:26" x14ac:dyDescent="0.35">
      <c r="D21" t="s">
        <v>206</v>
      </c>
      <c r="E21">
        <f t="shared" ref="E21:Z21" si="1">SUMIF($C4:$C16,"Resolution",E4:E16)</f>
        <v>0</v>
      </c>
      <c r="F21">
        <f t="shared" si="1"/>
        <v>0</v>
      </c>
      <c r="G21">
        <f t="shared" si="1"/>
        <v>0</v>
      </c>
      <c r="H21">
        <f t="shared" si="1"/>
        <v>0</v>
      </c>
      <c r="I21">
        <f>SUMIF($C4:$C16,"Resolution",I4:I16)</f>
        <v>30</v>
      </c>
      <c r="J21">
        <f t="shared" si="1"/>
        <v>30</v>
      </c>
      <c r="K21">
        <f t="shared" si="1"/>
        <v>30</v>
      </c>
      <c r="L21">
        <f t="shared" si="1"/>
        <v>30</v>
      </c>
      <c r="M21">
        <f t="shared" si="1"/>
        <v>30</v>
      </c>
      <c r="N21">
        <f t="shared" si="1"/>
        <v>21</v>
      </c>
      <c r="O21">
        <f t="shared" si="1"/>
        <v>0</v>
      </c>
      <c r="P21">
        <f t="shared" si="1"/>
        <v>0</v>
      </c>
      <c r="Q21">
        <f t="shared" si="1"/>
        <v>0</v>
      </c>
      <c r="R21">
        <f t="shared" si="1"/>
        <v>0</v>
      </c>
      <c r="S21">
        <f t="shared" si="1"/>
        <v>0</v>
      </c>
      <c r="T21">
        <f t="shared" si="1"/>
        <v>0</v>
      </c>
      <c r="U21">
        <f t="shared" si="1"/>
        <v>0</v>
      </c>
      <c r="V21">
        <f t="shared" si="1"/>
        <v>0</v>
      </c>
      <c r="W21">
        <f t="shared" si="1"/>
        <v>0</v>
      </c>
      <c r="X21">
        <f t="shared" si="1"/>
        <v>0</v>
      </c>
      <c r="Y21">
        <f t="shared" si="1"/>
        <v>0</v>
      </c>
      <c r="Z21">
        <f t="shared" si="1"/>
        <v>0</v>
      </c>
    </row>
    <row r="22" spans="1:26" x14ac:dyDescent="0.35">
      <c r="A22" s="2" t="s">
        <v>32</v>
      </c>
      <c r="D22" t="s">
        <v>205</v>
      </c>
      <c r="E22">
        <f t="shared" ref="E22:Z22" si="2">SUMIF($C4:$C16,"Other",E4:E16)</f>
        <v>0</v>
      </c>
      <c r="F22">
        <f t="shared" si="2"/>
        <v>0</v>
      </c>
      <c r="G22">
        <f t="shared" si="2"/>
        <v>0</v>
      </c>
      <c r="H22">
        <f t="shared" si="2"/>
        <v>0</v>
      </c>
      <c r="I22">
        <f t="shared" si="2"/>
        <v>0</v>
      </c>
      <c r="J22">
        <f t="shared" si="2"/>
        <v>0</v>
      </c>
      <c r="K22">
        <f>SUMIF($C4:$C16,"Other",K4:K16)</f>
        <v>30</v>
      </c>
      <c r="L22">
        <f t="shared" si="2"/>
        <v>50</v>
      </c>
      <c r="M22">
        <f t="shared" si="2"/>
        <v>100</v>
      </c>
      <c r="N22">
        <f t="shared" si="2"/>
        <v>100</v>
      </c>
      <c r="O22">
        <f t="shared" si="2"/>
        <v>100</v>
      </c>
      <c r="P22">
        <f t="shared" si="2"/>
        <v>100</v>
      </c>
      <c r="Q22">
        <f t="shared" si="2"/>
        <v>100</v>
      </c>
      <c r="R22">
        <f t="shared" si="2"/>
        <v>100</v>
      </c>
      <c r="S22">
        <f t="shared" si="2"/>
        <v>100</v>
      </c>
      <c r="T22">
        <f t="shared" si="2"/>
        <v>100</v>
      </c>
      <c r="U22">
        <f t="shared" si="2"/>
        <v>100</v>
      </c>
      <c r="V22">
        <f t="shared" si="2"/>
        <v>75</v>
      </c>
      <c r="W22">
        <f t="shared" si="2"/>
        <v>45</v>
      </c>
      <c r="X22">
        <f t="shared" si="2"/>
        <v>0</v>
      </c>
      <c r="Y22">
        <f t="shared" si="2"/>
        <v>0</v>
      </c>
      <c r="Z22">
        <f t="shared" si="2"/>
        <v>0</v>
      </c>
    </row>
    <row r="23" spans="1:26" x14ac:dyDescent="0.35">
      <c r="A23" s="2" t="s">
        <v>34</v>
      </c>
      <c r="D23" t="s">
        <v>173</v>
      </c>
      <c r="E23">
        <f>SUM(E20:E22)</f>
        <v>1</v>
      </c>
      <c r="F23">
        <f t="shared" ref="F23:Z23" si="3">SUM(F20:F22)</f>
        <v>30</v>
      </c>
      <c r="G23">
        <f t="shared" si="3"/>
        <v>24</v>
      </c>
      <c r="H23">
        <f t="shared" si="3"/>
        <v>0</v>
      </c>
      <c r="I23">
        <f t="shared" si="3"/>
        <v>75</v>
      </c>
      <c r="J23">
        <f t="shared" si="3"/>
        <v>100</v>
      </c>
      <c r="K23">
        <f t="shared" si="3"/>
        <v>155</v>
      </c>
      <c r="L23">
        <f t="shared" si="3"/>
        <v>175</v>
      </c>
      <c r="M23">
        <f t="shared" si="3"/>
        <v>225</v>
      </c>
      <c r="N23">
        <f t="shared" si="3"/>
        <v>250</v>
      </c>
      <c r="O23">
        <f t="shared" si="3"/>
        <v>250</v>
      </c>
      <c r="P23">
        <f t="shared" si="3"/>
        <v>250</v>
      </c>
      <c r="Q23">
        <f t="shared" si="3"/>
        <v>250</v>
      </c>
      <c r="R23">
        <f t="shared" si="3"/>
        <v>250</v>
      </c>
      <c r="S23">
        <f t="shared" si="3"/>
        <v>250</v>
      </c>
      <c r="T23">
        <f t="shared" si="3"/>
        <v>250</v>
      </c>
      <c r="U23">
        <f t="shared" si="3"/>
        <v>220</v>
      </c>
      <c r="V23">
        <f t="shared" si="3"/>
        <v>175</v>
      </c>
      <c r="W23">
        <f t="shared" si="3"/>
        <v>45</v>
      </c>
      <c r="X23">
        <f t="shared" si="3"/>
        <v>0</v>
      </c>
      <c r="Y23">
        <f t="shared" si="3"/>
        <v>0</v>
      </c>
      <c r="Z23">
        <f t="shared" si="3"/>
        <v>0</v>
      </c>
    </row>
    <row r="24" spans="1:26" x14ac:dyDescent="0.35">
      <c r="A24" s="2" t="s">
        <v>33</v>
      </c>
    </row>
    <row r="25" spans="1:26" x14ac:dyDescent="0.35">
      <c r="A25" s="2"/>
      <c r="C25" s="2" t="s">
        <v>203</v>
      </c>
    </row>
    <row r="26" spans="1:26" x14ac:dyDescent="0.35">
      <c r="A26" s="2"/>
      <c r="C26" s="2" t="s">
        <v>204</v>
      </c>
    </row>
    <row r="27" spans="1:26" x14ac:dyDescent="0.35">
      <c r="A27" s="2"/>
      <c r="C27" s="2" t="s">
        <v>206</v>
      </c>
    </row>
    <row r="28" spans="1:26" x14ac:dyDescent="0.35">
      <c r="A28" s="2"/>
      <c r="C28" s="2" t="s">
        <v>205</v>
      </c>
    </row>
    <row r="29" spans="1:26" x14ac:dyDescent="0.35">
      <c r="A29" s="2"/>
    </row>
    <row r="30" spans="1:26" x14ac:dyDescent="0.35">
      <c r="A30" s="2"/>
    </row>
    <row r="31" spans="1:26" x14ac:dyDescent="0.35">
      <c r="A31" s="2" t="s">
        <v>35</v>
      </c>
    </row>
    <row r="32" spans="1:26" x14ac:dyDescent="0.35">
      <c r="A32" s="2" t="s">
        <v>36</v>
      </c>
    </row>
    <row r="33" spans="1:21" x14ac:dyDescent="0.35">
      <c r="A33" s="2" t="s">
        <v>37</v>
      </c>
    </row>
    <row r="34" spans="1:21" x14ac:dyDescent="0.35">
      <c r="A34" s="2" t="s">
        <v>38</v>
      </c>
    </row>
    <row r="36" spans="1:21" x14ac:dyDescent="0.35">
      <c r="B36" s="68"/>
      <c r="C36" s="68"/>
    </row>
    <row r="38" spans="1:21" x14ac:dyDescent="0.35">
      <c r="B38" s="65"/>
      <c r="C38" s="65"/>
    </row>
    <row r="39" spans="1:21" x14ac:dyDescent="0.35">
      <c r="B39" s="65"/>
      <c r="C39" s="65"/>
    </row>
    <row r="41" spans="1:21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</sheetData>
  <sheetProtection algorithmName="SHA-512" hashValue="FhQxVjxihbUFNKxsEb9i79m/oIviq6KiE8cX12rAuJoh+c8isw5eeLOq1sU4FrPQkxU4BCbXpEjCssXJq/XIBA==" saltValue="39z6anGuh0GEpN49KZRSCA==" spinCount="100000" sheet="1" objects="1" scenarios="1"/>
  <dataValidations count="2">
    <dataValidation type="list" allowBlank="1" showInputMessage="1" showErrorMessage="1" sqref="A4:A19" xr:uid="{00000000-0002-0000-0700-000001000000}">
      <formula1>$A$23:$A$34</formula1>
    </dataValidation>
    <dataValidation type="list" allowBlank="1" showInputMessage="1" showErrorMessage="1" sqref="C4:C17" xr:uid="{41B9A113-DD76-4CF9-B133-10BAD99D4FBF}">
      <formula1>$C$26:$C$28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42"/>
  <sheetViews>
    <sheetView zoomScaleNormal="100" workbookViewId="0">
      <pane ySplit="3" topLeftCell="A4" activePane="bottomLeft" state="frozen"/>
      <selection pane="bottomLeft"/>
    </sheetView>
  </sheetViews>
  <sheetFormatPr defaultRowHeight="14.5" x14ac:dyDescent="0.35"/>
  <cols>
    <col min="1" max="1" width="20.26953125" customWidth="1"/>
    <col min="2" max="2" width="71.453125" bestFit="1" customWidth="1"/>
    <col min="3" max="3" width="17.453125" bestFit="1" customWidth="1"/>
    <col min="18" max="18" width="9.26953125" customWidth="1"/>
    <col min="21" max="29" width="8.7265625" style="8"/>
  </cols>
  <sheetData>
    <row r="1" spans="1:29" x14ac:dyDescent="0.35">
      <c r="A1" t="s">
        <v>237</v>
      </c>
    </row>
    <row r="3" spans="1:29" ht="29.5" thickBot="1" x14ac:dyDescent="0.4">
      <c r="A3" s="1" t="s">
        <v>31</v>
      </c>
      <c r="B3" s="1" t="s">
        <v>29</v>
      </c>
      <c r="C3" s="48" t="s">
        <v>155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21</v>
      </c>
      <c r="Q3" s="1" t="s">
        <v>22</v>
      </c>
      <c r="R3" s="1" t="s">
        <v>23</v>
      </c>
      <c r="S3" s="1" t="s">
        <v>24</v>
      </c>
      <c r="T3" s="1" t="s">
        <v>25</v>
      </c>
      <c r="U3" s="51" t="s">
        <v>132</v>
      </c>
      <c r="V3" s="51" t="s">
        <v>133</v>
      </c>
      <c r="W3" s="51" t="s">
        <v>134</v>
      </c>
      <c r="X3" s="51" t="s">
        <v>150</v>
      </c>
      <c r="Y3" s="51" t="s">
        <v>151</v>
      </c>
      <c r="Z3" s="51" t="s">
        <v>152</v>
      </c>
      <c r="AA3" s="51" t="s">
        <v>153</v>
      </c>
      <c r="AB3" s="51" t="s">
        <v>154</v>
      </c>
      <c r="AC3" s="51" t="s">
        <v>158</v>
      </c>
    </row>
    <row r="4" spans="1:29" ht="15" thickTop="1" x14ac:dyDescent="0.35">
      <c r="A4" t="s">
        <v>37</v>
      </c>
      <c r="B4" s="46" t="s">
        <v>237</v>
      </c>
      <c r="C4" s="73">
        <f>SUM(D4:T4)</f>
        <v>2700</v>
      </c>
      <c r="D4" s="45">
        <v>0</v>
      </c>
      <c r="E4" s="45">
        <v>0</v>
      </c>
      <c r="F4" s="45">
        <v>0</v>
      </c>
      <c r="G4" s="45">
        <v>0</v>
      </c>
      <c r="H4" s="45">
        <v>25</v>
      </c>
      <c r="I4" s="45">
        <v>125</v>
      </c>
      <c r="J4" s="45">
        <v>175</v>
      </c>
      <c r="K4" s="45">
        <v>200</v>
      </c>
      <c r="L4" s="45">
        <v>250</v>
      </c>
      <c r="M4" s="45">
        <v>250</v>
      </c>
      <c r="N4" s="45">
        <v>250</v>
      </c>
      <c r="O4" s="45">
        <v>250</v>
      </c>
      <c r="P4" s="45">
        <v>250</v>
      </c>
      <c r="Q4" s="45">
        <v>250</v>
      </c>
      <c r="R4" s="45">
        <v>250</v>
      </c>
      <c r="S4" s="45">
        <v>225</v>
      </c>
      <c r="T4" s="45">
        <v>200</v>
      </c>
      <c r="U4" s="55">
        <v>200</v>
      </c>
      <c r="V4" s="55">
        <v>200</v>
      </c>
      <c r="W4" s="55">
        <v>200</v>
      </c>
      <c r="X4" s="55">
        <v>200</v>
      </c>
      <c r="Y4" s="55">
        <v>200</v>
      </c>
      <c r="Z4" s="55">
        <v>150</v>
      </c>
      <c r="AA4" s="55">
        <v>80</v>
      </c>
      <c r="AB4" s="55"/>
      <c r="AC4" s="55"/>
    </row>
    <row r="5" spans="1:29" x14ac:dyDescent="0.35">
      <c r="A5" s="18"/>
      <c r="B5" s="19" t="s">
        <v>93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56"/>
      <c r="V5" s="56"/>
      <c r="W5" s="56"/>
      <c r="X5" s="56"/>
      <c r="Y5" s="56"/>
      <c r="Z5" s="56"/>
      <c r="AA5" s="56"/>
      <c r="AB5" s="56"/>
      <c r="AC5" s="56"/>
    </row>
    <row r="6" spans="1:29" ht="15" thickBot="1" x14ac:dyDescent="0.4">
      <c r="A6" s="10"/>
      <c r="B6" s="11" t="s">
        <v>110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57"/>
      <c r="V6" s="57"/>
      <c r="W6" s="57"/>
      <c r="X6" s="57"/>
      <c r="Y6" s="57"/>
      <c r="Z6" s="57"/>
      <c r="AA6" s="57"/>
      <c r="AB6" s="57"/>
      <c r="AC6" s="57"/>
    </row>
    <row r="7" spans="1:29" ht="15" thickTop="1" x14ac:dyDescent="0.35">
      <c r="D7">
        <f>SUM(D4:D6)</f>
        <v>0</v>
      </c>
      <c r="E7">
        <f t="shared" ref="E7:T7" si="0">SUM(E4:E6)</f>
        <v>0</v>
      </c>
      <c r="F7">
        <f t="shared" si="0"/>
        <v>0</v>
      </c>
      <c r="G7">
        <f t="shared" si="0"/>
        <v>0</v>
      </c>
      <c r="H7">
        <f t="shared" si="0"/>
        <v>25</v>
      </c>
      <c r="I7">
        <f t="shared" si="0"/>
        <v>125</v>
      </c>
      <c r="J7">
        <f t="shared" si="0"/>
        <v>175</v>
      </c>
      <c r="K7">
        <f t="shared" si="0"/>
        <v>200</v>
      </c>
      <c r="L7">
        <f t="shared" si="0"/>
        <v>250</v>
      </c>
      <c r="M7">
        <f t="shared" si="0"/>
        <v>250</v>
      </c>
      <c r="N7">
        <f t="shared" si="0"/>
        <v>250</v>
      </c>
      <c r="O7">
        <f t="shared" si="0"/>
        <v>250</v>
      </c>
      <c r="P7">
        <f t="shared" si="0"/>
        <v>250</v>
      </c>
      <c r="Q7">
        <f t="shared" si="0"/>
        <v>250</v>
      </c>
      <c r="R7">
        <f t="shared" si="0"/>
        <v>250</v>
      </c>
      <c r="S7">
        <f t="shared" si="0"/>
        <v>225</v>
      </c>
      <c r="T7">
        <f t="shared" si="0"/>
        <v>200</v>
      </c>
      <c r="U7" s="8">
        <f t="shared" ref="U7" si="1">SUM(U4:U6)</f>
        <v>200</v>
      </c>
      <c r="V7" s="8">
        <f t="shared" ref="V7" si="2">SUM(V4:V6)</f>
        <v>200</v>
      </c>
      <c r="W7" s="8">
        <f t="shared" ref="W7" si="3">SUM(W4:W6)</f>
        <v>200</v>
      </c>
      <c r="X7" s="8">
        <f t="shared" ref="X7" si="4">SUM(X4:X6)</f>
        <v>200</v>
      </c>
      <c r="Y7" s="8">
        <f t="shared" ref="Y7" si="5">SUM(Y4:Y6)</f>
        <v>200</v>
      </c>
      <c r="Z7" s="8">
        <f t="shared" ref="Z7" si="6">SUM(Z4:Z6)</f>
        <v>150</v>
      </c>
      <c r="AA7" s="8">
        <f t="shared" ref="AA7" si="7">SUM(AA4:AA6)</f>
        <v>80</v>
      </c>
      <c r="AB7" s="8">
        <f t="shared" ref="AB7" si="8">SUM(AB4:AB6)</f>
        <v>0</v>
      </c>
      <c r="AC7" s="8">
        <f t="shared" ref="AC7" si="9">SUM(AC4:AC6)</f>
        <v>0</v>
      </c>
    </row>
    <row r="9" spans="1:29" x14ac:dyDescent="0.35">
      <c r="A9" s="2" t="s">
        <v>32</v>
      </c>
    </row>
    <row r="10" spans="1:29" x14ac:dyDescent="0.35">
      <c r="A10" s="2" t="s">
        <v>34</v>
      </c>
    </row>
    <row r="11" spans="1:29" x14ac:dyDescent="0.35">
      <c r="A11" s="2" t="s">
        <v>33</v>
      </c>
      <c r="D11" s="33"/>
    </row>
    <row r="12" spans="1:29" x14ac:dyDescent="0.35">
      <c r="A12" s="2" t="s">
        <v>35</v>
      </c>
    </row>
    <row r="13" spans="1:29" x14ac:dyDescent="0.35">
      <c r="A13" s="2" t="s">
        <v>36</v>
      </c>
    </row>
    <row r="14" spans="1:29" x14ac:dyDescent="0.35">
      <c r="A14" s="2" t="s">
        <v>37</v>
      </c>
    </row>
    <row r="15" spans="1:29" x14ac:dyDescent="0.35">
      <c r="A15" s="2" t="s">
        <v>38</v>
      </c>
    </row>
    <row r="28" spans="4:4" x14ac:dyDescent="0.35">
      <c r="D28" s="33"/>
    </row>
    <row r="35" spans="4:29" x14ac:dyDescent="0.35">
      <c r="D35" s="33"/>
    </row>
    <row r="42" spans="4:29" x14ac:dyDescent="0.35">
      <c r="U42"/>
      <c r="V42"/>
      <c r="W42"/>
      <c r="X42"/>
      <c r="Y42"/>
      <c r="Z42"/>
      <c r="AA42"/>
      <c r="AB42"/>
      <c r="AC42"/>
    </row>
  </sheetData>
  <sheetProtection algorithmName="SHA-512" hashValue="xHtTIXNC1IIcq/j65teP/+TgatjxobpdrEfKP42CltX/QnGcORtqFu6shC4fRF5BBtX0f0Akba2fJw/h70EZEQ==" saltValue="IISjaK3umdDxnnoedsadig==" spinCount="100000" sheet="1" objects="1" scenarios="1"/>
  <dataValidations count="1">
    <dataValidation type="list" allowBlank="1" showInputMessage="1" showErrorMessage="1" sqref="A4:A6" xr:uid="{00000000-0002-0000-0800-000000000000}">
      <formula1>$A$10:$A$15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Notes</vt:lpstr>
      <vt:lpstr>Summary_LPU</vt:lpstr>
      <vt:lpstr>Permissions_Large_to_March2023</vt:lpstr>
      <vt:lpstr>Permisisons_Large_PostApril2023</vt:lpstr>
      <vt:lpstr>Arborfield_SDL</vt:lpstr>
      <vt:lpstr>South_M4_SDL</vt:lpstr>
      <vt:lpstr>North_Wokingham_SDL</vt:lpstr>
      <vt:lpstr>South_Wokingham_SDL</vt:lpstr>
      <vt:lpstr>Loddon_Valley</vt:lpstr>
      <vt:lpstr>Small_Allocations</vt:lpstr>
      <vt:lpstr>Wokingham_TC</vt:lpstr>
      <vt:lpstr>Small_Site_Windfall</vt:lpstr>
    </vt:vector>
  </TitlesOfParts>
  <Company>Wokingham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Bellinger</dc:creator>
  <cp:lastModifiedBy>Clare Thurston</cp:lastModifiedBy>
  <dcterms:created xsi:type="dcterms:W3CDTF">2020-10-13T08:09:18Z</dcterms:created>
  <dcterms:modified xsi:type="dcterms:W3CDTF">2024-10-11T07:05:18Z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2024-10-11T06:51:39Z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d757cbfd-d4d4-4d29-bd8f-39642947b1df</vt:lpwstr>
  </property>
  <property fmtid="{D5CDD505-2E9C-101B-9397-08002B2CF9AE}" pid="8" name="MSIP_Label_d17f5eab-0951-45e7-baa9-357beec0b77b_ContentBits">
    <vt:lpwstr>0</vt:lpwstr>
  </property>
</Properties>
</file>